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015" windowHeight="7890" activeTab="2"/>
  </bookViews>
  <sheets>
    <sheet name="Sheet1" sheetId="1" r:id="rId1"/>
    <sheet name="Details " sheetId="2" r:id="rId2"/>
    <sheet name="ABSTRACT" sheetId="3" r:id="rId3"/>
  </sheets>
  <definedNames>
    <definedName name="_xlnm.Print_Area" localSheetId="2">'ABSTRACT'!$A$1:$P$28</definedName>
    <definedName name="_xlnm.Print_Area" localSheetId="1">'Details '!$A$1:$K$167</definedName>
    <definedName name="_xlnm.Print_Area" localSheetId="0">'Sheet1'!$A$1:$G$10</definedName>
    <definedName name="_xlnm.Print_Titles" localSheetId="1">'Details '!$1:$3</definedName>
  </definedNames>
  <calcPr fullCalcOnLoad="1"/>
</workbook>
</file>

<file path=xl/sharedStrings.xml><?xml version="1.0" encoding="utf-8"?>
<sst xmlns="http://schemas.openxmlformats.org/spreadsheetml/2006/main" count="216" uniqueCount="160">
  <si>
    <t>Name of N.H.</t>
  </si>
  <si>
    <t>Starting &amp; Terminating Place.</t>
  </si>
  <si>
    <t>Year of declaration</t>
  </si>
  <si>
    <t>Single lane in Km.</t>
  </si>
  <si>
    <t>Double lane in Km.(Exist)</t>
  </si>
  <si>
    <t>203A</t>
  </si>
  <si>
    <t>Puri-Satapada</t>
  </si>
  <si>
    <t>SL</t>
  </si>
  <si>
    <t>IL</t>
  </si>
  <si>
    <t xml:space="preserve">Total </t>
  </si>
  <si>
    <t>203E</t>
  </si>
  <si>
    <t>IL to DL</t>
  </si>
  <si>
    <t>Length required widening to two lane</t>
  </si>
  <si>
    <t>Sl to DL</t>
  </si>
  <si>
    <t>Starting &amp; Terminating chainage in Orissa</t>
  </si>
  <si>
    <t>DL</t>
  </si>
  <si>
    <t>FL</t>
  </si>
  <si>
    <t xml:space="preserve">1999
</t>
  </si>
  <si>
    <t>Total</t>
  </si>
  <si>
    <t>NHDP phase-IV</t>
  </si>
  <si>
    <t>Double lane in progress /under tender in Kms.</t>
  </si>
  <si>
    <t>Sl DL</t>
  </si>
  <si>
    <t>Double lane in progress /under tender in Kms.
SPECIA L PROJETCTS</t>
  </si>
  <si>
    <t>Length Prtoposed for two Lane under World Bank</t>
  </si>
  <si>
    <t>Annual Plan    
during 2010-11</t>
  </si>
  <si>
    <t>Double lane in progress  in Bridge approach</t>
  </si>
  <si>
    <t xml:space="preserve">Sl. 
No. </t>
  </si>
  <si>
    <t>Double lane in progress  in Deposit wwork</t>
  </si>
  <si>
    <t xml:space="preserve">Length entrusted  to NHAI 
                          Chainage
   in Km           From      to  </t>
  </si>
  <si>
    <t xml:space="preserve"> Special project  
during 2011-12</t>
  </si>
  <si>
    <t xml:space="preserve">New 
NH </t>
  </si>
  <si>
    <t xml:space="preserve">Laxman Nath- Balasore - Bhadrk-Bhubaneswar- Cuttack-Berhampur
</t>
  </si>
  <si>
    <t>60,5</t>
  </si>
  <si>
    <t>6,200,5A</t>
  </si>
  <si>
    <t>Bhubaneswar-Puri</t>
  </si>
  <si>
    <t>Puri-Konark</t>
  </si>
  <si>
    <t>Berhampur-Goplapur</t>
  </si>
  <si>
    <t>Jharpokharia-Baripada-Balasore</t>
  </si>
  <si>
    <t>75E,
215</t>
  </si>
  <si>
    <t>Champua-Parsora-Panikoili-</t>
  </si>
  <si>
    <t>Parsora-Rajamunda</t>
  </si>
  <si>
    <t>201,43</t>
  </si>
  <si>
    <t>Baragarh-Bolangir-Bhawanipatna-Nabarangpur-Borigumma-Jeypore-Koraput-Sunki</t>
  </si>
  <si>
    <t>200,6</t>
  </si>
  <si>
    <t>Kanaktora-Deogarh-Pallhara-Keonjhar-Jamsola</t>
  </si>
  <si>
    <t>Pallhara-Pitri-Banarpal</t>
  </si>
  <si>
    <t>Bolangir-Khurdha</t>
  </si>
  <si>
    <t>Khariar-Daringibadi-Berhampur</t>
  </si>
  <si>
    <t>Kotpad to Borigumma</t>
  </si>
  <si>
    <t>0.0 to 443.81</t>
  </si>
  <si>
    <t xml:space="preserve">1957
1997
</t>
  </si>
  <si>
    <t>0.0 to 59.0</t>
  </si>
  <si>
    <t>0.0 to 59.0
( Bhubaneswar-Puri)</t>
  </si>
  <si>
    <t>59.0 to 96.521</t>
  </si>
  <si>
    <t>0.0 to 48.0</t>
  </si>
  <si>
    <t>0.0 to 5.92</t>
  </si>
  <si>
    <t>0.0 to 80.06</t>
  </si>
  <si>
    <t>0.0 to 174.57</t>
  </si>
  <si>
    <t>1999
2004</t>
  </si>
  <si>
    <t>0.0 to 108.43</t>
  </si>
  <si>
    <t>1957
1999</t>
  </si>
  <si>
    <t>197.3 to 626.577</t>
  </si>
  <si>
    <t>Luhurachati-Sambalpur-
Deogarh-Talcher-Chandikhol-Paradeep</t>
  </si>
  <si>
    <t>1957
1999
1971</t>
  </si>
  <si>
    <t>65.416 to 145</t>
  </si>
  <si>
    <t>0.0 to 299.9</t>
  </si>
  <si>
    <t>316.75 to 357.8</t>
  </si>
  <si>
    <t>0 to 524.538</t>
  </si>
  <si>
    <t>0.0 to 351.1</t>
  </si>
  <si>
    <t>DETAILS OF OF LANE CONFIGURATION ON NHS IN ODISHA</t>
  </si>
  <si>
    <t>Sl No</t>
  </si>
  <si>
    <t>New
 NH</t>
  </si>
  <si>
    <t>Old 
NH</t>
  </si>
  <si>
    <t>Chaiage</t>
  </si>
  <si>
    <t>Details of NH with State PWD</t>
  </si>
  <si>
    <t>NHAI</t>
  </si>
  <si>
    <t>From</t>
  </si>
  <si>
    <t>To</t>
  </si>
  <si>
    <t>&gt;FL</t>
  </si>
  <si>
    <t>203 E</t>
  </si>
  <si>
    <t>316A</t>
  </si>
  <si>
    <t>75 E</t>
  </si>
  <si>
    <t>201
43</t>
  </si>
  <si>
    <t>200
6</t>
  </si>
  <si>
    <t>ABSTRACT</t>
  </si>
  <si>
    <t>NH</t>
  </si>
  <si>
    <t>316 E</t>
  </si>
  <si>
    <t>Four 
lane</t>
  </si>
  <si>
    <t>Multi 
Lane</t>
  </si>
  <si>
    <t>Inter 
Lane</t>
  </si>
  <si>
    <t>Total 
Length</t>
  </si>
  <si>
    <t>Cuttack-Angul-Sambalpur</t>
  </si>
  <si>
    <t>0.0 to 266.23</t>
  </si>
  <si>
    <t>Biramitrapur-Rajamunda-Barkote</t>
  </si>
  <si>
    <t>211.5 to 337.3</t>
  </si>
  <si>
    <t>160.57 to 269.0
( Parsora -Koida- Rajamunda )</t>
  </si>
  <si>
    <t>0.0 to 443.810
(Laxman Nath-Balasore-Bhubaneswar-Girishola)</t>
  </si>
  <si>
    <t>14.0 to 174.57 
Parsora -Keonjhar- Panikoili)</t>
  </si>
  <si>
    <t>0.0 to 435.567</t>
  </si>
  <si>
    <t>6 &amp; 
200</t>
  </si>
  <si>
    <t>NH 153 B</t>
  </si>
  <si>
    <t>NH 326</t>
  </si>
  <si>
    <t>NH157</t>
  </si>
  <si>
    <t>NH 220</t>
  </si>
  <si>
    <t>153 B</t>
  </si>
  <si>
    <t>153B</t>
  </si>
  <si>
    <t>Tiringi-Rairangpur-Jashipur-Dhenkikote</t>
  </si>
  <si>
    <t>Sarpal-Naktideul-Rairakhol-Boudh</t>
  </si>
  <si>
    <t>Purunakatak-Phulbani-Kalinga-Bhanjanagar-Asika</t>
  </si>
  <si>
    <t>Asika-Rayagada-Koraput-Jeypore-Malkanagir-Motu</t>
  </si>
  <si>
    <t>0/0 to 125.41</t>
  </si>
  <si>
    <t>0/0 to118/41</t>
  </si>
  <si>
    <t>0/0 to 159/0</t>
  </si>
  <si>
    <t>0/0 to 513/7</t>
  </si>
  <si>
    <t>0.0 to 83/798</t>
  </si>
  <si>
    <t>Nuapada to Khariar</t>
  </si>
  <si>
    <t>AP13-14</t>
  </si>
  <si>
    <t>NHIIP13-14</t>
  </si>
  <si>
    <t>SP 2009-10</t>
  </si>
  <si>
    <t>NHIIP</t>
  </si>
  <si>
    <t>NHIIP 2013-14</t>
  </si>
  <si>
    <t>AP 13-14</t>
  </si>
  <si>
    <t>2013-14 AP</t>
  </si>
  <si>
    <t>TOTAL</t>
  </si>
  <si>
    <t>130C</t>
  </si>
  <si>
    <t>326A</t>
  </si>
  <si>
    <t>0/0 to 102.9</t>
  </si>
  <si>
    <t>0/0 to 20/0</t>
  </si>
  <si>
    <t xml:space="preserve">Paved shoulder </t>
  </si>
  <si>
    <t>14-15</t>
  </si>
  <si>
    <t>NH Division</t>
  </si>
  <si>
    <t>Stretch</t>
  </si>
  <si>
    <t>Length</t>
  </si>
  <si>
    <t>284/4 to 299/9</t>
  </si>
  <si>
    <t>Bhubaneswar</t>
  </si>
  <si>
    <t>57/260 to 68/260</t>
  </si>
  <si>
    <t>229/4 to 256/880</t>
  </si>
  <si>
    <t>Berhampur</t>
  </si>
  <si>
    <t>2.520 to 3.950</t>
  </si>
  <si>
    <t>316 A</t>
  </si>
  <si>
    <t xml:space="preserve">Last 
treatment </t>
  </si>
  <si>
    <t xml:space="preserve">New NH </t>
  </si>
  <si>
    <t>VR corridor</t>
  </si>
  <si>
    <t>NH with GOO</t>
  </si>
  <si>
    <t>NH with NHAI</t>
  </si>
  <si>
    <t>Total Length of N.H.in Odisha .</t>
  </si>
  <si>
    <t xml:space="preserve">                                                                                                                                         DETAILS OF N.Hs. IN THE STATE OF ODISHA                                                                                                              </t>
  </si>
  <si>
    <t xml:space="preserve">Balance length with NH wing of OdishaGovt.
</t>
  </si>
  <si>
    <t>Luhurachati-Sambalpur 
( 0.0 to 88.0 ) &amp; 
(Talcher -Chandikhol- Paradeep
(321.002  to 524.628)</t>
  </si>
  <si>
    <t>CG Border to Baldhiamal  (22.75)</t>
  </si>
  <si>
    <t>Mohana to Paralakhemundi  (102.90)</t>
  </si>
  <si>
    <t>PR done 
during 12-13</t>
  </si>
  <si>
    <t>Balangir</t>
  </si>
  <si>
    <t>PR 
during 14-15</t>
  </si>
  <si>
    <t>SP during 
14-15</t>
  </si>
  <si>
    <t>Satapada Link</t>
  </si>
  <si>
    <t xml:space="preserve">EXISTING SL/IL STRETCHES IN ODISHA TO BE UPGRADED TO DOUBLE LANE </t>
  </si>
  <si>
    <t xml:space="preserve">Lane </t>
  </si>
  <si>
    <t>4/9 to 13/9 &amp;  
21/2 to 29/788</t>
  </si>
  <si>
    <t xml:space="preserve">0/0 to 0/563,
0/950 to 1/183 
&amp; 6/150 to  7/220 </t>
  </si>
</sst>
</file>

<file path=xl/styles.xml><?xml version="1.0" encoding="utf-8"?>
<styleSheet xmlns="http://schemas.openxmlformats.org/spreadsheetml/2006/main">
  <numFmts count="6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रु&quot;\ #,##0_);\(&quot;रु&quot;\ #,##0\)"/>
    <numFmt numFmtId="181" formatCode="&quot;रु&quot;\ #,##0_);[Red]\(&quot;रु&quot;\ #,##0\)"/>
    <numFmt numFmtId="182" formatCode="&quot;रु&quot;\ #,##0.00_);\(&quot;रु&quot;\ #,##0.00\)"/>
    <numFmt numFmtId="183" formatCode="&quot;रु&quot;\ #,##0.00_);[Red]\(&quot;रु&quot;\ #,##0.00\)"/>
    <numFmt numFmtId="184" formatCode="_(&quot;रु&quot;\ * #,##0_);_(&quot;रु&quot;\ * \(#,##0\);_(&quot;रु&quot;\ * &quot;-&quot;_);_(@_)"/>
    <numFmt numFmtId="185" formatCode="_(&quot;रु&quot;\ * #,##0.00_);_(&quot;रु&quot;\ * \(#,##0.00\);_(&quot;रु&quot;\ * &quot;-&quot;??_);_(@_)"/>
    <numFmt numFmtId="186" formatCode="&quot;Rs.&quot;#,##0_);\(&quot;Rs.&quot;#,##0\)"/>
    <numFmt numFmtId="187" formatCode="&quot;Rs.&quot;#,##0_);[Red]\(&quot;Rs.&quot;#,##0\)"/>
    <numFmt numFmtId="188" formatCode="&quot;Rs.&quot;#,##0.00_);\(&quot;Rs.&quot;#,##0.00\)"/>
    <numFmt numFmtId="189" formatCode="&quot;Rs.&quot;#,##0.00_);[Red]\(&quot;Rs.&quot;#,##0.00\)"/>
    <numFmt numFmtId="190" formatCode="_(&quot;Rs.&quot;* #,##0_);_(&quot;Rs.&quot;* \(#,##0\);_(&quot;Rs.&quot;* &quot;-&quot;_);_(@_)"/>
    <numFmt numFmtId="191" formatCode="_(&quot;Rs.&quot;* #,##0.00_);_(&quot;Rs.&quot;* \(#,##0.00\);_(&quot;Rs.&quot;* &quot;-&quot;??_);_(@_)"/>
    <numFmt numFmtId="192" formatCode="&quot;Rs.&quot;#,##0;\-&quot;Rs.&quot;#,##0"/>
    <numFmt numFmtId="193" formatCode="&quot;Rs.&quot;#,##0;[Red]\-&quot;Rs.&quot;#,##0"/>
    <numFmt numFmtId="194" formatCode="&quot;Rs.&quot;#,##0.00;\-&quot;Rs.&quot;#,##0.00"/>
    <numFmt numFmtId="195" formatCode="&quot;Rs.&quot;#,##0.00;[Red]\-&quot;Rs.&quot;#,##0.00"/>
    <numFmt numFmtId="196" formatCode="_-&quot;Rs.&quot;* #,##0_-;\-&quot;Rs.&quot;* #,##0_-;_-&quot;Rs.&quot;* &quot;-&quot;_-;_-@_-"/>
    <numFmt numFmtId="197" formatCode="_-&quot;Rs.&quot;* #,##0.00_-;\-&quot;Rs.&quot;* #,##0.00_-;_-&quot;Rs.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"/>
    <numFmt numFmtId="205" formatCode="0.0000"/>
    <numFmt numFmtId="206" formatCode="0.0"/>
    <numFmt numFmtId="207" formatCode="0.00000"/>
    <numFmt numFmtId="208" formatCode="0.000;;;"/>
    <numFmt numFmtId="209" formatCode="0.00000000"/>
    <numFmt numFmtId="210" formatCode="0.000000000"/>
    <numFmt numFmtId="211" formatCode="0.0000000"/>
    <numFmt numFmtId="212" formatCode="0.000000"/>
    <numFmt numFmtId="213" formatCode="0.000%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0.0000000000"/>
    <numFmt numFmtId="220" formatCode="#,##0.000"/>
    <numFmt numFmtId="221" formatCode="0.0000000000000000"/>
    <numFmt numFmtId="222" formatCode="#\ ??/100"/>
    <numFmt numFmtId="223" formatCode="0.0%"/>
  </numFmts>
  <fonts count="5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8"/>
      <color indexed="12"/>
      <name val="Verdana"/>
      <family val="2"/>
    </font>
    <font>
      <b/>
      <sz val="8"/>
      <color indexed="20"/>
      <name val="Verdana"/>
      <family val="2"/>
    </font>
    <font>
      <sz val="8"/>
      <color indexed="12"/>
      <name val="Verdana"/>
      <family val="2"/>
    </font>
    <font>
      <sz val="8"/>
      <color indexed="2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04" fontId="4" fillId="0" borderId="10" xfId="0" applyNumberFormat="1" applyFont="1" applyBorder="1" applyAlignment="1">
      <alignment horizontal="center" vertical="top" wrapText="1"/>
    </xf>
    <xf numFmtId="20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 quotePrefix="1">
      <alignment horizontal="center" vertical="top" wrapText="1"/>
    </xf>
    <xf numFmtId="204" fontId="4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 quotePrefix="1">
      <alignment horizontal="center" vertical="top" wrapText="1"/>
    </xf>
    <xf numFmtId="204" fontId="8" fillId="0" borderId="10" xfId="0" applyNumberFormat="1" applyFont="1" applyFill="1" applyBorder="1" applyAlignment="1" quotePrefix="1">
      <alignment horizontal="center" vertical="top" wrapText="1"/>
    </xf>
    <xf numFmtId="204" fontId="9" fillId="0" borderId="10" xfId="0" applyNumberFormat="1" applyFont="1" applyFill="1" applyBorder="1" applyAlignment="1" quotePrefix="1">
      <alignment horizontal="center" vertical="top" wrapText="1"/>
    </xf>
    <xf numFmtId="204" fontId="5" fillId="33" borderId="10" xfId="0" applyNumberFormat="1" applyFont="1" applyFill="1" applyBorder="1" applyAlignment="1" quotePrefix="1">
      <alignment horizontal="center" vertical="top" wrapText="1"/>
    </xf>
    <xf numFmtId="2" fontId="7" fillId="0" borderId="10" xfId="0" applyNumberFormat="1" applyFont="1" applyFill="1" applyBorder="1" applyAlignment="1" quotePrefix="1">
      <alignment horizontal="center" vertical="top" wrapText="1"/>
    </xf>
    <xf numFmtId="20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04" fontId="1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20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>
      <alignment horizontal="center" vertical="center"/>
    </xf>
    <xf numFmtId="204" fontId="4" fillId="0" borderId="10" xfId="0" applyNumberFormat="1" applyFont="1" applyFill="1" applyBorder="1" applyAlignment="1">
      <alignment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204" fontId="4" fillId="33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204" fontId="5" fillId="0" borderId="10" xfId="0" applyNumberFormat="1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vertical="top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top" wrapText="1"/>
    </xf>
    <xf numFmtId="223" fontId="5" fillId="0" borderId="10" xfId="59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213" fontId="5" fillId="0" borderId="10" xfId="59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04" fontId="4" fillId="35" borderId="10" xfId="0" applyNumberFormat="1" applyFont="1" applyFill="1" applyBorder="1" applyAlignment="1">
      <alignment vertical="center"/>
    </xf>
    <xf numFmtId="204" fontId="4" fillId="33" borderId="10" xfId="0" applyNumberFormat="1" applyFont="1" applyFill="1" applyBorder="1" applyAlignment="1">
      <alignment horizontal="center" vertical="center" wrapText="1"/>
    </xf>
    <xf numFmtId="204" fontId="4" fillId="36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textRotation="90"/>
    </xf>
    <xf numFmtId="2" fontId="4" fillId="33" borderId="1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04" fontId="15" fillId="0" borderId="0" xfId="0" applyNumberFormat="1" applyFont="1" applyAlignment="1">
      <alignment horizontal="center"/>
    </xf>
    <xf numFmtId="204" fontId="4" fillId="0" borderId="12" xfId="0" applyNumberFormat="1" applyFont="1" applyFill="1" applyBorder="1" applyAlignment="1">
      <alignment vertical="center"/>
    </xf>
    <xf numFmtId="204" fontId="4" fillId="0" borderId="13" xfId="0" applyNumberFormat="1" applyFont="1" applyFill="1" applyBorder="1" applyAlignment="1">
      <alignment vertical="center"/>
    </xf>
    <xf numFmtId="204" fontId="4" fillId="0" borderId="10" xfId="0" applyNumberFormat="1" applyFont="1" applyBorder="1" applyAlignment="1" quotePrefix="1">
      <alignment horizontal="center" vertical="top" wrapText="1"/>
    </xf>
    <xf numFmtId="20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204" fontId="4" fillId="37" borderId="10" xfId="0" applyNumberFormat="1" applyFont="1" applyFill="1" applyBorder="1" applyAlignment="1">
      <alignment vertical="center"/>
    </xf>
    <xf numFmtId="204" fontId="4" fillId="38" borderId="10" xfId="0" applyNumberFormat="1" applyFont="1" applyFill="1" applyBorder="1" applyAlignment="1">
      <alignment horizontal="center" vertical="center"/>
    </xf>
    <xf numFmtId="204" fontId="4" fillId="38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204" fontId="4" fillId="0" borderId="15" xfId="0" applyNumberFormat="1" applyFont="1" applyFill="1" applyBorder="1" applyAlignment="1">
      <alignment horizontal="center" vertical="center"/>
    </xf>
    <xf numFmtId="204" fontId="4" fillId="0" borderId="1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7.00390625" style="83" customWidth="1"/>
    <col min="2" max="2" width="7.8515625" style="83" customWidth="1"/>
    <col min="3" max="3" width="28.28125" style="83" customWidth="1"/>
    <col min="4" max="4" width="8.140625" style="83" customWidth="1"/>
    <col min="5" max="5" width="9.140625" style="83" customWidth="1"/>
    <col min="6" max="6" width="16.57421875" style="83" customWidth="1"/>
    <col min="7" max="7" width="20.421875" style="83" customWidth="1"/>
    <col min="8" max="16384" width="9.140625" style="83" customWidth="1"/>
  </cols>
  <sheetData>
    <row r="1" spans="1:9" ht="32.25" customHeight="1">
      <c r="A1" s="95" t="s">
        <v>156</v>
      </c>
      <c r="B1" s="96"/>
      <c r="C1" s="96"/>
      <c r="D1" s="96"/>
      <c r="E1" s="96"/>
      <c r="F1" s="96"/>
      <c r="G1" s="97"/>
      <c r="H1" s="82"/>
      <c r="I1" s="82"/>
    </row>
    <row r="3" spans="1:7" ht="30" customHeight="1">
      <c r="A3" s="84" t="s">
        <v>70</v>
      </c>
      <c r="B3" s="84" t="s">
        <v>85</v>
      </c>
      <c r="C3" s="84" t="s">
        <v>131</v>
      </c>
      <c r="D3" s="84" t="s">
        <v>157</v>
      </c>
      <c r="E3" s="84" t="s">
        <v>132</v>
      </c>
      <c r="F3" s="84" t="s">
        <v>130</v>
      </c>
      <c r="G3" s="85" t="s">
        <v>140</v>
      </c>
    </row>
    <row r="4" spans="1:7" ht="49.5" customHeight="1">
      <c r="A4" s="92">
        <v>1</v>
      </c>
      <c r="B4" s="92">
        <v>57</v>
      </c>
      <c r="C4" s="93" t="s">
        <v>158</v>
      </c>
      <c r="D4" s="93" t="s">
        <v>8</v>
      </c>
      <c r="E4" s="92">
        <v>17.588</v>
      </c>
      <c r="F4" s="92" t="s">
        <v>152</v>
      </c>
      <c r="G4" s="93" t="s">
        <v>151</v>
      </c>
    </row>
    <row r="5" spans="1:7" ht="49.5" customHeight="1">
      <c r="A5" s="92">
        <v>2</v>
      </c>
      <c r="B5" s="92">
        <v>57</v>
      </c>
      <c r="C5" s="92" t="s">
        <v>133</v>
      </c>
      <c r="D5" s="92" t="s">
        <v>8</v>
      </c>
      <c r="E5" s="92">
        <v>15.5</v>
      </c>
      <c r="F5" s="92" t="s">
        <v>134</v>
      </c>
      <c r="G5" s="93" t="s">
        <v>153</v>
      </c>
    </row>
    <row r="6" spans="1:7" ht="49.5" customHeight="1">
      <c r="A6" s="92">
        <v>3</v>
      </c>
      <c r="B6" s="92">
        <v>59</v>
      </c>
      <c r="C6" s="92" t="s">
        <v>135</v>
      </c>
      <c r="D6" s="92" t="s">
        <v>7</v>
      </c>
      <c r="E6" s="92">
        <v>11</v>
      </c>
      <c r="F6" s="92" t="s">
        <v>152</v>
      </c>
      <c r="G6" s="93" t="s">
        <v>151</v>
      </c>
    </row>
    <row r="7" spans="1:7" ht="49.5" customHeight="1">
      <c r="A7" s="92">
        <v>4</v>
      </c>
      <c r="B7" s="92">
        <v>59</v>
      </c>
      <c r="C7" s="92" t="s">
        <v>136</v>
      </c>
      <c r="D7" s="92" t="s">
        <v>7</v>
      </c>
      <c r="E7" s="92">
        <v>27.48</v>
      </c>
      <c r="F7" s="92" t="s">
        <v>137</v>
      </c>
      <c r="G7" s="93" t="s">
        <v>151</v>
      </c>
    </row>
    <row r="8" spans="1:7" ht="49.5" customHeight="1">
      <c r="A8" s="92">
        <v>5</v>
      </c>
      <c r="B8" s="92" t="s">
        <v>86</v>
      </c>
      <c r="C8" s="92" t="s">
        <v>138</v>
      </c>
      <c r="D8" s="92" t="s">
        <v>8</v>
      </c>
      <c r="E8" s="92">
        <v>1.429</v>
      </c>
      <c r="F8" s="92" t="s">
        <v>134</v>
      </c>
      <c r="G8" s="93" t="s">
        <v>154</v>
      </c>
    </row>
    <row r="9" spans="1:7" ht="49.5" customHeight="1">
      <c r="A9" s="92">
        <v>6</v>
      </c>
      <c r="B9" s="92" t="s">
        <v>139</v>
      </c>
      <c r="C9" s="93" t="s">
        <v>159</v>
      </c>
      <c r="D9" s="93" t="s">
        <v>8</v>
      </c>
      <c r="E9" s="92">
        <v>1.506</v>
      </c>
      <c r="F9" s="92" t="s">
        <v>134</v>
      </c>
      <c r="G9" s="92" t="s">
        <v>155</v>
      </c>
    </row>
    <row r="10" spans="1:7" ht="49.5" customHeight="1">
      <c r="A10" s="92"/>
      <c r="B10" s="92"/>
      <c r="C10" s="92"/>
      <c r="D10" s="92"/>
      <c r="E10" s="92">
        <f>SUM(E4:E9)</f>
        <v>74.503</v>
      </c>
      <c r="F10" s="92"/>
      <c r="G10" s="94"/>
    </row>
    <row r="11" spans="1:6" ht="30" customHeight="1">
      <c r="A11" s="84"/>
      <c r="B11" s="84"/>
      <c r="C11" s="84"/>
      <c r="D11" s="84"/>
      <c r="E11" s="84"/>
      <c r="F11" s="84"/>
    </row>
    <row r="12" spans="1:6" ht="30" customHeight="1">
      <c r="A12" s="84"/>
      <c r="B12" s="84"/>
      <c r="C12" s="84"/>
      <c r="D12" s="84"/>
      <c r="E12" s="84"/>
      <c r="F12" s="84"/>
    </row>
    <row r="13" spans="1:6" ht="30" customHeight="1">
      <c r="A13" s="84"/>
      <c r="B13" s="84"/>
      <c r="C13" s="84"/>
      <c r="D13" s="84"/>
      <c r="E13" s="84"/>
      <c r="F13" s="84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1">
    <mergeCell ref="A1:G1"/>
  </mergeCells>
  <printOptions horizontalCentered="1"/>
  <pageMargins left="0.5" right="0.25" top="0.5" bottom="0.2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189"/>
  <sheetViews>
    <sheetView view="pageBreakPreview" zoomScaleSheetLayoutView="100" zoomScalePageLayoutView="0" workbookViewId="0" topLeftCell="A161">
      <selection activeCell="M128" sqref="M128"/>
    </sheetView>
  </sheetViews>
  <sheetFormatPr defaultColWidth="9.140625" defaultRowHeight="30" customHeight="1"/>
  <cols>
    <col min="1" max="1" width="5.7109375" style="33" customWidth="1"/>
    <col min="2" max="2" width="6.421875" style="33" customWidth="1"/>
    <col min="3" max="3" width="7.00390625" style="33" customWidth="1"/>
    <col min="4" max="4" width="10.00390625" style="40" customWidth="1"/>
    <col min="5" max="5" width="9.7109375" style="40" bestFit="1" customWidth="1"/>
    <col min="6" max="6" width="10.140625" style="33" customWidth="1"/>
    <col min="7" max="7" width="8.421875" style="33" customWidth="1"/>
    <col min="8" max="8" width="9.421875" style="33" customWidth="1"/>
    <col min="9" max="9" width="11.421875" style="33" customWidth="1"/>
    <col min="10" max="10" width="8.421875" style="33" customWidth="1"/>
    <col min="11" max="11" width="9.57421875" style="33" customWidth="1"/>
    <col min="12" max="12" width="15.421875" style="33" customWidth="1"/>
    <col min="13" max="13" width="9.7109375" style="33" bestFit="1" customWidth="1"/>
    <col min="14" max="16" width="9.140625" style="33" customWidth="1"/>
    <col min="17" max="17" width="9.7109375" style="33" bestFit="1" customWidth="1"/>
    <col min="18" max="16384" width="9.140625" style="33" customWidth="1"/>
  </cols>
  <sheetData>
    <row r="1" spans="1:11" ht="20.25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9.5" customHeight="1">
      <c r="A2" s="116" t="s">
        <v>70</v>
      </c>
      <c r="B2" s="117" t="s">
        <v>71</v>
      </c>
      <c r="C2" s="118" t="s">
        <v>72</v>
      </c>
      <c r="D2" s="120" t="s">
        <v>73</v>
      </c>
      <c r="E2" s="120"/>
      <c r="F2" s="116" t="s">
        <v>74</v>
      </c>
      <c r="G2" s="116"/>
      <c r="H2" s="116"/>
      <c r="I2" s="116"/>
      <c r="J2" s="116"/>
      <c r="K2" s="31" t="s">
        <v>75</v>
      </c>
    </row>
    <row r="3" spans="1:10" ht="19.5" customHeight="1">
      <c r="A3" s="116"/>
      <c r="B3" s="116"/>
      <c r="C3" s="119"/>
      <c r="D3" s="30" t="s">
        <v>76</v>
      </c>
      <c r="E3" s="30" t="s">
        <v>77</v>
      </c>
      <c r="F3" s="31" t="s">
        <v>7</v>
      </c>
      <c r="G3" s="31" t="s">
        <v>8</v>
      </c>
      <c r="H3" s="31" t="s">
        <v>15</v>
      </c>
      <c r="I3" s="31" t="s">
        <v>16</v>
      </c>
      <c r="J3" s="31" t="s">
        <v>78</v>
      </c>
    </row>
    <row r="4" spans="1:10" ht="19.5" customHeight="1">
      <c r="A4" s="31"/>
      <c r="B4" s="31"/>
      <c r="C4" s="31"/>
      <c r="D4" s="30"/>
      <c r="E4" s="30"/>
      <c r="F4" s="31"/>
      <c r="G4" s="31"/>
      <c r="H4" s="31"/>
      <c r="I4" s="31"/>
      <c r="J4" s="31"/>
    </row>
    <row r="5" spans="1:10" ht="19.5" customHeight="1">
      <c r="A5" s="31">
        <v>1</v>
      </c>
      <c r="B5" s="31">
        <v>316</v>
      </c>
      <c r="C5" s="31" t="s">
        <v>79</v>
      </c>
      <c r="D5" s="30">
        <v>0</v>
      </c>
      <c r="E5" s="30">
        <v>2.52</v>
      </c>
      <c r="F5" s="31"/>
      <c r="G5" s="31"/>
      <c r="H5" s="31"/>
      <c r="I5" s="31"/>
      <c r="J5" s="31">
        <v>2.52</v>
      </c>
    </row>
    <row r="6" spans="1:10" ht="19.5" customHeight="1">
      <c r="A6" s="31"/>
      <c r="B6" s="31"/>
      <c r="C6" s="31"/>
      <c r="D6" s="30">
        <f>E5</f>
        <v>2.52</v>
      </c>
      <c r="E6" s="30">
        <v>2.551</v>
      </c>
      <c r="F6" s="81">
        <v>0.03</v>
      </c>
      <c r="G6" s="31"/>
      <c r="H6" s="31"/>
      <c r="I6" s="31"/>
      <c r="J6" s="31"/>
    </row>
    <row r="7" spans="1:10" ht="19.5" customHeight="1">
      <c r="A7" s="31"/>
      <c r="B7" s="31"/>
      <c r="C7" s="31"/>
      <c r="D7" s="30">
        <f>E6</f>
        <v>2.551</v>
      </c>
      <c r="E7" s="30">
        <v>3.95</v>
      </c>
      <c r="F7" s="31"/>
      <c r="G7" s="81">
        <v>1.399</v>
      </c>
      <c r="H7" s="31"/>
      <c r="I7" s="31"/>
      <c r="J7" s="31"/>
    </row>
    <row r="8" spans="1:10" ht="19.5" customHeight="1">
      <c r="A8" s="31"/>
      <c r="B8" s="31"/>
      <c r="C8" s="31"/>
      <c r="D8" s="30">
        <f>E7</f>
        <v>3.95</v>
      </c>
      <c r="E8" s="30">
        <v>35.383</v>
      </c>
      <c r="F8" s="31"/>
      <c r="G8" s="31"/>
      <c r="H8" s="30">
        <f>E8-D8</f>
        <v>31.433000000000003</v>
      </c>
      <c r="I8" s="31"/>
      <c r="J8" s="31"/>
    </row>
    <row r="9" spans="1:10" ht="19.5" customHeight="1">
      <c r="A9" s="31"/>
      <c r="B9" s="31"/>
      <c r="C9" s="31"/>
      <c r="D9" s="30">
        <f>E8</f>
        <v>35.383</v>
      </c>
      <c r="E9" s="30">
        <v>36.483</v>
      </c>
      <c r="F9" s="31"/>
      <c r="G9" s="31"/>
      <c r="H9" s="30"/>
      <c r="I9" s="30">
        <f>E9-D9</f>
        <v>1.0999999999999943</v>
      </c>
      <c r="J9" s="31"/>
    </row>
    <row r="10" spans="1:10" ht="19.5" customHeight="1">
      <c r="A10" s="31"/>
      <c r="B10" s="31"/>
      <c r="C10" s="31"/>
      <c r="D10" s="30">
        <f>E9</f>
        <v>36.483</v>
      </c>
      <c r="E10" s="30">
        <v>37.521</v>
      </c>
      <c r="F10" s="31"/>
      <c r="G10" s="31"/>
      <c r="H10" s="30">
        <f>E10-D10</f>
        <v>1.0380000000000038</v>
      </c>
      <c r="I10" s="31"/>
      <c r="J10" s="31"/>
    </row>
    <row r="11" spans="1:14" ht="19.5" customHeight="1">
      <c r="A11" s="31"/>
      <c r="B11" s="31"/>
      <c r="C11" s="31"/>
      <c r="D11" s="30"/>
      <c r="E11" s="30"/>
      <c r="F11" s="32">
        <f>SUM(F5:F10)</f>
        <v>0.03</v>
      </c>
      <c r="G11" s="32">
        <f>SUM(G5:G10)</f>
        <v>1.399</v>
      </c>
      <c r="H11" s="32">
        <f>SUM(H5:H10)</f>
        <v>32.471000000000004</v>
      </c>
      <c r="I11" s="32">
        <f>SUM(I5:I10)</f>
        <v>1.0999999999999943</v>
      </c>
      <c r="J11" s="32">
        <f>SUM(J5:J10)</f>
        <v>2.52</v>
      </c>
      <c r="L11" s="40"/>
      <c r="N11" s="33">
        <f>F11+G11</f>
        <v>1.429</v>
      </c>
    </row>
    <row r="12" spans="1:10" ht="19.5" customHeight="1">
      <c r="A12" s="31">
        <v>2</v>
      </c>
      <c r="B12" s="31" t="s">
        <v>80</v>
      </c>
      <c r="C12" s="31" t="s">
        <v>5</v>
      </c>
      <c r="D12" s="30">
        <v>0</v>
      </c>
      <c r="E12" s="30">
        <v>0.563</v>
      </c>
      <c r="F12" s="31"/>
      <c r="G12" s="81">
        <v>0.563</v>
      </c>
      <c r="H12" s="31"/>
      <c r="I12" s="31"/>
      <c r="J12" s="31"/>
    </row>
    <row r="13" spans="1:12" ht="19.5" customHeight="1">
      <c r="A13" s="31"/>
      <c r="B13" s="31"/>
      <c r="C13" s="31"/>
      <c r="D13" s="30">
        <f>E12</f>
        <v>0.563</v>
      </c>
      <c r="E13" s="30">
        <v>0.95</v>
      </c>
      <c r="F13" s="31"/>
      <c r="G13" s="31"/>
      <c r="H13" s="31">
        <v>0.387</v>
      </c>
      <c r="I13" s="31"/>
      <c r="J13" s="31"/>
      <c r="L13" s="35"/>
    </row>
    <row r="14" spans="1:10" ht="19.5" customHeight="1">
      <c r="A14" s="31"/>
      <c r="B14" s="31"/>
      <c r="C14" s="31"/>
      <c r="D14" s="30">
        <f>E13</f>
        <v>0.95</v>
      </c>
      <c r="E14" s="30">
        <v>1.183</v>
      </c>
      <c r="F14" s="81">
        <v>0.233</v>
      </c>
      <c r="G14" s="31"/>
      <c r="H14" s="31"/>
      <c r="I14" s="31"/>
      <c r="J14" s="31"/>
    </row>
    <row r="15" spans="1:10" ht="19.5" customHeight="1">
      <c r="A15" s="31"/>
      <c r="B15" s="31"/>
      <c r="C15" s="31"/>
      <c r="D15" s="30">
        <f>E14</f>
        <v>1.183</v>
      </c>
      <c r="E15" s="30">
        <v>6.51</v>
      </c>
      <c r="F15" s="31"/>
      <c r="G15" s="31"/>
      <c r="H15" s="31">
        <v>5.327</v>
      </c>
      <c r="I15" s="31"/>
      <c r="J15" s="31"/>
    </row>
    <row r="16" spans="1:15" ht="19.5" customHeight="1">
      <c r="A16" s="31"/>
      <c r="B16" s="31"/>
      <c r="C16" s="31"/>
      <c r="D16" s="30">
        <f>E15</f>
        <v>6.51</v>
      </c>
      <c r="E16" s="30">
        <v>7.22</v>
      </c>
      <c r="F16" s="81">
        <v>0.71</v>
      </c>
      <c r="G16" s="31"/>
      <c r="H16" s="31"/>
      <c r="I16" s="31"/>
      <c r="J16" s="31"/>
      <c r="N16" s="33">
        <f>G12+F14+F16</f>
        <v>1.5059999999999998</v>
      </c>
      <c r="O16" s="33">
        <f>N11+N16</f>
        <v>2.9349999999999996</v>
      </c>
    </row>
    <row r="17" spans="1:10" ht="19.5" customHeight="1">
      <c r="A17" s="31"/>
      <c r="B17" s="31"/>
      <c r="C17" s="31"/>
      <c r="D17" s="30">
        <f>E16</f>
        <v>7.22</v>
      </c>
      <c r="E17" s="30">
        <v>48</v>
      </c>
      <c r="F17" s="31"/>
      <c r="G17" s="31"/>
      <c r="H17" s="31">
        <v>40.78</v>
      </c>
      <c r="I17" s="31"/>
      <c r="J17" s="31"/>
    </row>
    <row r="18" spans="1:14" ht="19.5" customHeight="1">
      <c r="A18" s="31"/>
      <c r="B18" s="31"/>
      <c r="C18" s="31"/>
      <c r="D18" s="30"/>
      <c r="E18" s="30"/>
      <c r="F18" s="32">
        <f>SUM(F12:F17)</f>
        <v>0.943</v>
      </c>
      <c r="G18" s="32">
        <f>SUM(G12:G17)</f>
        <v>0.563</v>
      </c>
      <c r="H18" s="32">
        <f>SUM(H12:H17)</f>
        <v>46.494</v>
      </c>
      <c r="I18" s="31"/>
      <c r="J18" s="31"/>
      <c r="L18" s="35">
        <f>F18+G18+H18+I18+J18</f>
        <v>48</v>
      </c>
      <c r="N18" s="35">
        <f>L18+L11</f>
        <v>48</v>
      </c>
    </row>
    <row r="19" spans="1:12" ht="19.5" customHeight="1">
      <c r="A19" s="31"/>
      <c r="B19" s="31"/>
      <c r="C19" s="31"/>
      <c r="D19" s="30"/>
      <c r="E19" s="30"/>
      <c r="F19" s="30"/>
      <c r="G19" s="30"/>
      <c r="H19" s="30"/>
      <c r="I19" s="31"/>
      <c r="J19" s="31"/>
      <c r="L19" s="35"/>
    </row>
    <row r="20" spans="1:12" ht="19.5" customHeight="1">
      <c r="A20" s="31">
        <v>3</v>
      </c>
      <c r="B20" s="31">
        <v>516</v>
      </c>
      <c r="C20" s="31">
        <v>217</v>
      </c>
      <c r="D20" s="30">
        <v>0</v>
      </c>
      <c r="E20" s="30">
        <v>5.92</v>
      </c>
      <c r="F20" s="31"/>
      <c r="G20" s="31"/>
      <c r="H20" s="31">
        <v>5.92</v>
      </c>
      <c r="I20" s="31"/>
      <c r="J20" s="31"/>
      <c r="L20" s="35"/>
    </row>
    <row r="21" spans="1:14" ht="19.5" customHeight="1">
      <c r="A21" s="31"/>
      <c r="B21" s="31"/>
      <c r="C21" s="31"/>
      <c r="D21" s="30"/>
      <c r="E21" s="30"/>
      <c r="F21" s="32"/>
      <c r="G21" s="32"/>
      <c r="H21" s="32">
        <f>SUM(H20)</f>
        <v>5.92</v>
      </c>
      <c r="I21" s="31"/>
      <c r="J21" s="31"/>
      <c r="L21" s="35">
        <f>F21+G21+H21+I21+J21</f>
        <v>5.92</v>
      </c>
      <c r="N21" s="33">
        <v>5.92</v>
      </c>
    </row>
    <row r="22" spans="1:12" ht="19.5" customHeight="1">
      <c r="A22" s="31">
        <v>4</v>
      </c>
      <c r="B22" s="31">
        <v>18</v>
      </c>
      <c r="C22" s="31">
        <v>5</v>
      </c>
      <c r="D22" s="30">
        <v>0</v>
      </c>
      <c r="E22" s="30">
        <v>80.06</v>
      </c>
      <c r="F22" s="31"/>
      <c r="G22" s="31"/>
      <c r="H22" s="36">
        <f>E22-D22</f>
        <v>80.06</v>
      </c>
      <c r="I22" s="31"/>
      <c r="J22" s="31"/>
      <c r="L22" s="35"/>
    </row>
    <row r="23" spans="1:12" ht="19.5" customHeight="1">
      <c r="A23" s="31"/>
      <c r="B23" s="31"/>
      <c r="C23" s="31"/>
      <c r="D23" s="30"/>
      <c r="E23" s="30"/>
      <c r="F23" s="32"/>
      <c r="G23" s="32"/>
      <c r="H23" s="37">
        <f>SUM(H22)</f>
        <v>80.06</v>
      </c>
      <c r="I23" s="31"/>
      <c r="J23" s="31"/>
      <c r="L23" s="35">
        <f>H23</f>
        <v>80.06</v>
      </c>
    </row>
    <row r="24" spans="1:12" ht="22.5" customHeight="1">
      <c r="A24" s="31">
        <v>5</v>
      </c>
      <c r="B24" s="31">
        <v>20</v>
      </c>
      <c r="C24" s="34" t="s">
        <v>81</v>
      </c>
      <c r="D24" s="30">
        <v>0</v>
      </c>
      <c r="E24" s="30">
        <v>14</v>
      </c>
      <c r="F24" s="31"/>
      <c r="G24" s="31"/>
      <c r="H24" s="30">
        <v>14</v>
      </c>
      <c r="I24" s="31"/>
      <c r="J24" s="31"/>
      <c r="L24" s="35"/>
    </row>
    <row r="25" spans="1:12" ht="19.5" customHeight="1">
      <c r="A25" s="31"/>
      <c r="B25" s="31"/>
      <c r="C25" s="31"/>
      <c r="D25" s="30"/>
      <c r="E25" s="30"/>
      <c r="F25" s="32">
        <f>SUM(F24)</f>
        <v>0</v>
      </c>
      <c r="G25" s="32"/>
      <c r="H25" s="30">
        <v>14</v>
      </c>
      <c r="I25" s="31"/>
      <c r="J25" s="31"/>
      <c r="L25" s="35">
        <f>F25+G25+H25+I25+J25</f>
        <v>14</v>
      </c>
    </row>
    <row r="26" spans="1:10" ht="28.5" customHeight="1">
      <c r="A26" s="31">
        <v>6</v>
      </c>
      <c r="B26" s="31">
        <v>26</v>
      </c>
      <c r="C26" s="34" t="s">
        <v>82</v>
      </c>
      <c r="D26" s="30">
        <v>0</v>
      </c>
      <c r="E26" s="30">
        <v>43</v>
      </c>
      <c r="F26" s="31"/>
      <c r="G26" s="31"/>
      <c r="H26" s="30">
        <f>E26-D26</f>
        <v>43</v>
      </c>
      <c r="I26" s="31"/>
      <c r="J26" s="31"/>
    </row>
    <row r="27" spans="1:10" ht="19.5" customHeight="1">
      <c r="A27" s="31"/>
      <c r="B27" s="31"/>
      <c r="C27" s="31"/>
      <c r="D27" s="30">
        <f>E26</f>
        <v>43</v>
      </c>
      <c r="E27" s="30">
        <f>D27+5.55</f>
        <v>48.55</v>
      </c>
      <c r="F27" s="31"/>
      <c r="G27" s="30"/>
      <c r="H27" s="30">
        <f>E27-D27</f>
        <v>5.549999999999997</v>
      </c>
      <c r="I27" s="31"/>
      <c r="J27" s="31"/>
    </row>
    <row r="28" spans="1:13" ht="19.5" customHeight="1">
      <c r="A28" s="31"/>
      <c r="B28" s="31"/>
      <c r="C28" s="31"/>
      <c r="D28" s="30">
        <f aca="true" t="shared" si="0" ref="D28:D38">E27</f>
        <v>48.55</v>
      </c>
      <c r="E28" s="30">
        <v>115.28</v>
      </c>
      <c r="F28" s="31"/>
      <c r="G28" s="31"/>
      <c r="H28" s="30">
        <f>E28-D28</f>
        <v>66.73</v>
      </c>
      <c r="I28" s="31"/>
      <c r="J28" s="31"/>
      <c r="M28" s="76"/>
    </row>
    <row r="29" spans="1:11" ht="19.5" customHeight="1">
      <c r="A29" s="31"/>
      <c r="B29" s="31"/>
      <c r="C29" s="31"/>
      <c r="D29" s="30">
        <f t="shared" si="0"/>
        <v>115.28</v>
      </c>
      <c r="E29" s="30">
        <v>130.28</v>
      </c>
      <c r="F29" s="30"/>
      <c r="G29" s="30"/>
      <c r="H29" s="30">
        <f>E29-D29</f>
        <v>15</v>
      </c>
      <c r="I29" s="31"/>
      <c r="J29" s="31"/>
      <c r="K29" s="76" t="s">
        <v>129</v>
      </c>
    </row>
    <row r="30" spans="1:10" ht="19.5" customHeight="1">
      <c r="A30" s="31"/>
      <c r="B30" s="31"/>
      <c r="C30" s="31"/>
      <c r="D30" s="75">
        <v>130.28</v>
      </c>
      <c r="E30" s="75">
        <f>D30+F30</f>
        <v>132.18</v>
      </c>
      <c r="F30" s="75">
        <v>1.9</v>
      </c>
      <c r="G30" s="75"/>
      <c r="H30" s="30"/>
      <c r="I30" s="31"/>
      <c r="J30" s="31"/>
    </row>
    <row r="31" spans="1:10" ht="19.5" customHeight="1">
      <c r="A31" s="31"/>
      <c r="B31" s="31"/>
      <c r="C31" s="31"/>
      <c r="D31" s="75">
        <f>E30</f>
        <v>132.18</v>
      </c>
      <c r="E31" s="75">
        <v>142.62</v>
      </c>
      <c r="F31" s="75"/>
      <c r="G31" s="75">
        <f>E31-D31</f>
        <v>10.439999999999998</v>
      </c>
      <c r="H31" s="30"/>
      <c r="I31" s="31"/>
      <c r="J31" s="31"/>
    </row>
    <row r="32" spans="1:10" ht="19.5" customHeight="1">
      <c r="A32" s="31"/>
      <c r="B32" s="104" t="s">
        <v>116</v>
      </c>
      <c r="C32" s="105"/>
      <c r="D32" s="39">
        <v>142.62</v>
      </c>
      <c r="E32" s="39">
        <v>159.28</v>
      </c>
      <c r="F32" s="30"/>
      <c r="G32" s="30"/>
      <c r="H32" s="30">
        <f>E32-D32</f>
        <v>16.659999999999997</v>
      </c>
      <c r="I32" s="31"/>
      <c r="J32" s="31"/>
    </row>
    <row r="33" spans="1:10" ht="19.5" customHeight="1">
      <c r="A33" s="31"/>
      <c r="B33" s="31"/>
      <c r="C33" s="31"/>
      <c r="D33" s="30">
        <f>E32</f>
        <v>159.28</v>
      </c>
      <c r="E33" s="30">
        <v>239</v>
      </c>
      <c r="F33" s="30"/>
      <c r="G33" s="30"/>
      <c r="H33" s="30">
        <f>E33-D33</f>
        <v>79.72</v>
      </c>
      <c r="I33" s="31"/>
      <c r="J33" s="31"/>
    </row>
    <row r="34" spans="1:10" ht="19.5" customHeight="1">
      <c r="A34" s="31"/>
      <c r="B34" s="31"/>
      <c r="C34" s="98" t="s">
        <v>117</v>
      </c>
      <c r="D34" s="39">
        <f t="shared" si="0"/>
        <v>239</v>
      </c>
      <c r="E34" s="39">
        <v>251</v>
      </c>
      <c r="F34" s="30"/>
      <c r="G34" s="30"/>
      <c r="H34" s="30">
        <v>12</v>
      </c>
      <c r="I34" s="31"/>
      <c r="J34" s="31"/>
    </row>
    <row r="35" spans="1:10" ht="19.5" customHeight="1">
      <c r="A35" s="31"/>
      <c r="B35" s="31"/>
      <c r="C35" s="99"/>
      <c r="D35" s="39">
        <f t="shared" si="0"/>
        <v>251</v>
      </c>
      <c r="E35" s="39">
        <v>260</v>
      </c>
      <c r="F35" s="30"/>
      <c r="G35" s="30"/>
      <c r="H35" s="30">
        <v>9</v>
      </c>
      <c r="I35" s="31"/>
      <c r="J35" s="31"/>
    </row>
    <row r="36" spans="1:10" ht="19.5" customHeight="1">
      <c r="A36" s="31"/>
      <c r="B36" s="31"/>
      <c r="C36" s="99"/>
      <c r="D36" s="39">
        <f>E35</f>
        <v>260</v>
      </c>
      <c r="E36" s="39">
        <v>289.28</v>
      </c>
      <c r="F36" s="30"/>
      <c r="G36" s="30"/>
      <c r="H36" s="30">
        <v>29.28</v>
      </c>
      <c r="I36" s="31"/>
      <c r="J36" s="31"/>
    </row>
    <row r="37" spans="1:10" ht="19.5" customHeight="1">
      <c r="A37" s="31"/>
      <c r="B37" s="31"/>
      <c r="C37" s="100"/>
      <c r="D37" s="39">
        <f t="shared" si="0"/>
        <v>289.28</v>
      </c>
      <c r="E37" s="39">
        <v>294.28</v>
      </c>
      <c r="F37" s="30"/>
      <c r="G37" s="30"/>
      <c r="H37" s="30">
        <v>5</v>
      </c>
      <c r="I37" s="31"/>
      <c r="J37" s="31"/>
    </row>
    <row r="38" spans="1:10" ht="19.5" customHeight="1">
      <c r="A38" s="31"/>
      <c r="B38" s="104" t="s">
        <v>118</v>
      </c>
      <c r="C38" s="105"/>
      <c r="D38" s="39">
        <f t="shared" si="0"/>
        <v>294.28</v>
      </c>
      <c r="E38" s="39">
        <v>319.28</v>
      </c>
      <c r="F38" s="30"/>
      <c r="G38" s="30"/>
      <c r="H38" s="30">
        <f>E38-D38</f>
        <v>25</v>
      </c>
      <c r="I38" s="31"/>
      <c r="J38" s="31"/>
    </row>
    <row r="39" spans="1:10" ht="19.5" customHeight="1">
      <c r="A39" s="31"/>
      <c r="B39" s="31"/>
      <c r="C39" s="31"/>
      <c r="D39" s="30">
        <f>E38</f>
        <v>319.28</v>
      </c>
      <c r="E39" s="30">
        <f>D39+H39</f>
        <v>434.76699999999994</v>
      </c>
      <c r="F39" s="30"/>
      <c r="G39" s="30"/>
      <c r="H39" s="30">
        <f>(473.287-357.8)</f>
        <v>115.48699999999997</v>
      </c>
      <c r="I39" s="31"/>
      <c r="J39" s="31"/>
    </row>
    <row r="40" spans="1:13" ht="19.5" customHeight="1">
      <c r="A40" s="31"/>
      <c r="B40" s="31"/>
      <c r="C40" s="31"/>
      <c r="D40" s="30"/>
      <c r="E40" s="30"/>
      <c r="F40" s="38">
        <f>SUM(F26:F39)</f>
        <v>1.9</v>
      </c>
      <c r="G40" s="38">
        <f>SUM(G26:G39)</f>
        <v>10.439999999999998</v>
      </c>
      <c r="H40" s="39">
        <f>SUM(H26:H39)</f>
        <v>422.42699999999996</v>
      </c>
      <c r="I40" s="31"/>
      <c r="J40" s="31"/>
      <c r="L40" s="40">
        <f>F40+G40+H40+I40+J40</f>
        <v>434.76699999999994</v>
      </c>
      <c r="M40" s="40"/>
    </row>
    <row r="41" spans="1:10" ht="27.75" customHeight="1">
      <c r="A41" s="31">
        <v>7</v>
      </c>
      <c r="B41" s="31">
        <v>49</v>
      </c>
      <c r="C41" s="34" t="s">
        <v>83</v>
      </c>
      <c r="D41" s="30">
        <v>197.3</v>
      </c>
      <c r="E41" s="30">
        <v>207.3</v>
      </c>
      <c r="F41" s="31"/>
      <c r="G41" s="31"/>
      <c r="H41" s="31">
        <v>10</v>
      </c>
      <c r="I41" s="31"/>
      <c r="J41" s="31"/>
    </row>
    <row r="42" spans="1:13" ht="23.25" customHeight="1">
      <c r="A42" s="31"/>
      <c r="B42" s="31"/>
      <c r="C42" s="34"/>
      <c r="D42" s="30">
        <v>207.3</v>
      </c>
      <c r="E42" s="30">
        <v>211.3</v>
      </c>
      <c r="F42" s="31"/>
      <c r="G42" s="31"/>
      <c r="H42" s="31">
        <v>4</v>
      </c>
      <c r="I42" s="31"/>
      <c r="J42" s="31"/>
      <c r="M42" s="33">
        <f>473.287-316.745</f>
        <v>156.54199999999997</v>
      </c>
    </row>
    <row r="43" spans="1:10" ht="23.25" customHeight="1">
      <c r="A43" s="31"/>
      <c r="B43" s="31"/>
      <c r="C43" s="34"/>
      <c r="D43" s="30">
        <v>211.3</v>
      </c>
      <c r="E43" s="30">
        <v>213.3</v>
      </c>
      <c r="F43" s="31"/>
      <c r="G43" s="31"/>
      <c r="H43" s="31">
        <v>2</v>
      </c>
      <c r="I43" s="31"/>
      <c r="J43" s="31"/>
    </row>
    <row r="44" spans="1:10" ht="23.25" customHeight="1">
      <c r="A44" s="31"/>
      <c r="B44" s="31"/>
      <c r="C44" s="34"/>
      <c r="D44" s="30">
        <v>213.3</v>
      </c>
      <c r="E44" s="30">
        <v>218.3</v>
      </c>
      <c r="F44" s="31"/>
      <c r="G44" s="31"/>
      <c r="H44" s="31">
        <v>5</v>
      </c>
      <c r="I44" s="31"/>
      <c r="J44" s="31"/>
    </row>
    <row r="45" spans="1:10" ht="23.25" customHeight="1">
      <c r="A45" s="31"/>
      <c r="B45" s="31"/>
      <c r="C45" s="34"/>
      <c r="D45" s="30">
        <v>218.3</v>
      </c>
      <c r="E45" s="30">
        <v>227.3</v>
      </c>
      <c r="F45" s="31"/>
      <c r="G45" s="31"/>
      <c r="H45" s="31">
        <v>9</v>
      </c>
      <c r="I45" s="31"/>
      <c r="J45" s="31"/>
    </row>
    <row r="46" spans="1:10" ht="23.25" customHeight="1">
      <c r="A46" s="31"/>
      <c r="B46" s="31"/>
      <c r="C46" s="34"/>
      <c r="D46" s="30">
        <v>227.3</v>
      </c>
      <c r="E46" s="30">
        <v>233.3</v>
      </c>
      <c r="F46" s="31"/>
      <c r="G46" s="31"/>
      <c r="H46" s="31">
        <v>6</v>
      </c>
      <c r="I46" s="31"/>
      <c r="J46" s="31"/>
    </row>
    <row r="47" spans="1:10" ht="23.25" customHeight="1">
      <c r="A47" s="31"/>
      <c r="B47" s="31"/>
      <c r="C47" s="34"/>
      <c r="D47" s="30">
        <v>233.3</v>
      </c>
      <c r="E47" s="30">
        <v>238.73</v>
      </c>
      <c r="F47" s="31"/>
      <c r="G47" s="31"/>
      <c r="H47" s="31">
        <v>5.45</v>
      </c>
      <c r="I47" s="31"/>
      <c r="J47" s="31"/>
    </row>
    <row r="48" spans="1:10" ht="23.25" customHeight="1">
      <c r="A48" s="31"/>
      <c r="B48" s="31"/>
      <c r="C48" s="34"/>
      <c r="D48" s="30">
        <v>238.73</v>
      </c>
      <c r="E48" s="30">
        <v>248.3</v>
      </c>
      <c r="F48" s="31"/>
      <c r="G48" s="31"/>
      <c r="H48" s="31">
        <v>9.55</v>
      </c>
      <c r="I48" s="31"/>
      <c r="J48" s="31"/>
    </row>
    <row r="49" spans="1:10" ht="23.25" customHeight="1">
      <c r="A49" s="31"/>
      <c r="B49" s="31"/>
      <c r="C49" s="34"/>
      <c r="D49" s="30">
        <v>248.3</v>
      </c>
      <c r="E49" s="30">
        <v>265.3</v>
      </c>
      <c r="F49" s="31"/>
      <c r="G49" s="31"/>
      <c r="H49" s="30">
        <f>E49-D49</f>
        <v>17</v>
      </c>
      <c r="I49" s="31"/>
      <c r="J49" s="31"/>
    </row>
    <row r="50" spans="1:10" ht="23.25" customHeight="1">
      <c r="A50" s="31"/>
      <c r="B50" s="31"/>
      <c r="C50" s="86"/>
      <c r="D50" s="30">
        <f>E49</f>
        <v>265.3</v>
      </c>
      <c r="E50" s="30">
        <v>269.3</v>
      </c>
      <c r="F50" s="31"/>
      <c r="G50" s="31"/>
      <c r="H50" s="30"/>
      <c r="I50" s="30">
        <f>E50-D50</f>
        <v>4</v>
      </c>
      <c r="J50" s="31"/>
    </row>
    <row r="51" spans="1:10" ht="23.25" customHeight="1">
      <c r="A51" s="31"/>
      <c r="B51" s="31"/>
      <c r="C51" s="86"/>
      <c r="D51" s="30">
        <f>E50</f>
        <v>269.3</v>
      </c>
      <c r="E51" s="30">
        <v>319.11</v>
      </c>
      <c r="F51" s="31"/>
      <c r="G51" s="31"/>
      <c r="H51" s="30">
        <f>E51-D51</f>
        <v>49.81</v>
      </c>
      <c r="I51" s="31"/>
      <c r="J51" s="31"/>
    </row>
    <row r="52" spans="1:10" ht="23.25" customHeight="1">
      <c r="A52" s="31"/>
      <c r="B52" s="31"/>
      <c r="C52" s="106" t="s">
        <v>119</v>
      </c>
      <c r="D52" s="39">
        <f>E49</f>
        <v>265.3</v>
      </c>
      <c r="E52" s="39">
        <f>D52+F52</f>
        <v>265.3</v>
      </c>
      <c r="F52" s="30"/>
      <c r="G52" s="31"/>
      <c r="H52" s="31">
        <v>1.19</v>
      </c>
      <c r="I52" s="31"/>
      <c r="J52" s="31"/>
    </row>
    <row r="53" spans="1:10" ht="23.25" customHeight="1">
      <c r="A53" s="31"/>
      <c r="B53" s="31"/>
      <c r="C53" s="107"/>
      <c r="D53" s="39">
        <f>E52</f>
        <v>265.3</v>
      </c>
      <c r="E53" s="39">
        <f>D53+H53</f>
        <v>273.3</v>
      </c>
      <c r="F53" s="31"/>
      <c r="G53" s="31"/>
      <c r="H53" s="31">
        <v>8</v>
      </c>
      <c r="I53" s="31"/>
      <c r="J53" s="31"/>
    </row>
    <row r="54" spans="1:10" ht="23.25" customHeight="1">
      <c r="A54" s="31"/>
      <c r="B54" s="31"/>
      <c r="C54" s="107"/>
      <c r="D54" s="39">
        <f>E53</f>
        <v>273.3</v>
      </c>
      <c r="E54" s="39">
        <f>D54+F54</f>
        <v>273.3</v>
      </c>
      <c r="F54" s="30"/>
      <c r="G54" s="31"/>
      <c r="H54" s="31">
        <v>7</v>
      </c>
      <c r="I54" s="31"/>
      <c r="J54" s="31"/>
    </row>
    <row r="55" spans="1:10" ht="23.25" customHeight="1">
      <c r="A55" s="31"/>
      <c r="B55" s="31"/>
      <c r="C55" s="107"/>
      <c r="D55" s="39">
        <f>E54</f>
        <v>273.3</v>
      </c>
      <c r="E55" s="39">
        <f>D55+G55</f>
        <v>273.3</v>
      </c>
      <c r="F55" s="30"/>
      <c r="G55" s="31"/>
      <c r="H55" s="31">
        <v>5</v>
      </c>
      <c r="I55" s="31"/>
      <c r="J55" s="31"/>
    </row>
    <row r="56" spans="1:10" ht="23.25" customHeight="1">
      <c r="A56" s="31"/>
      <c r="B56" s="31"/>
      <c r="C56" s="108"/>
      <c r="D56" s="39">
        <f>E56-F56</f>
        <v>353.736</v>
      </c>
      <c r="E56" s="39">
        <f>D57</f>
        <v>353.736</v>
      </c>
      <c r="F56" s="31"/>
      <c r="G56" s="31"/>
      <c r="H56" s="31">
        <v>12</v>
      </c>
      <c r="I56" s="31"/>
      <c r="J56" s="31"/>
    </row>
    <row r="57" spans="1:14" ht="23.25" customHeight="1">
      <c r="A57" s="31"/>
      <c r="B57" s="31"/>
      <c r="C57" s="34"/>
      <c r="D57" s="39">
        <f>E57-G57</f>
        <v>353.736</v>
      </c>
      <c r="E57" s="65">
        <v>353.736</v>
      </c>
      <c r="F57" s="30"/>
      <c r="G57" s="31"/>
      <c r="H57" s="31">
        <v>1.436</v>
      </c>
      <c r="I57" s="31"/>
      <c r="J57" s="31"/>
      <c r="L57" s="40"/>
      <c r="M57" s="40"/>
      <c r="N57" s="40"/>
    </row>
    <row r="58" spans="1:10" ht="23.25" customHeight="1">
      <c r="A58" s="31"/>
      <c r="B58" s="31"/>
      <c r="C58" s="34"/>
      <c r="D58" s="30">
        <f>E57</f>
        <v>353.736</v>
      </c>
      <c r="E58" s="30">
        <v>626.577</v>
      </c>
      <c r="F58" s="31"/>
      <c r="G58" s="31"/>
      <c r="H58" s="30">
        <f>E58-D58</f>
        <v>272.841</v>
      </c>
      <c r="I58" s="31"/>
      <c r="J58" s="31"/>
    </row>
    <row r="59" spans="1:12" ht="19.5" customHeight="1">
      <c r="A59" s="31"/>
      <c r="B59" s="31"/>
      <c r="C59" s="31"/>
      <c r="D59" s="30"/>
      <c r="E59" s="30"/>
      <c r="F59" s="42">
        <f>SUM(F41:F58)</f>
        <v>0</v>
      </c>
      <c r="G59" s="42">
        <f>SUM(G41:G58)</f>
        <v>0</v>
      </c>
      <c r="H59" s="42">
        <f>SUM(H41:H58)</f>
        <v>425.27700000000004</v>
      </c>
      <c r="I59" s="42">
        <f>SUM(I41:I58)</f>
        <v>4</v>
      </c>
      <c r="J59" s="31"/>
      <c r="L59" s="33">
        <f>F59+G59+H59</f>
        <v>425.27700000000004</v>
      </c>
    </row>
    <row r="60" spans="1:10" ht="19.5" customHeight="1">
      <c r="A60" s="31">
        <v>8</v>
      </c>
      <c r="B60" s="31">
        <v>149</v>
      </c>
      <c r="C60" s="31">
        <v>23</v>
      </c>
      <c r="D60" s="30">
        <v>0</v>
      </c>
      <c r="E60" s="41">
        <v>2.4</v>
      </c>
      <c r="F60" s="43"/>
      <c r="G60" s="31"/>
      <c r="H60" s="31">
        <v>2.3999999999999773</v>
      </c>
      <c r="I60" s="31"/>
      <c r="J60" s="31"/>
    </row>
    <row r="61" spans="1:10" ht="19.5" customHeight="1">
      <c r="A61" s="31"/>
      <c r="B61" s="31"/>
      <c r="C61" s="31"/>
      <c r="D61" s="30">
        <f>E60</f>
        <v>2.4</v>
      </c>
      <c r="E61" s="30">
        <f>D61+H61</f>
        <v>10.448000000000002</v>
      </c>
      <c r="F61" s="31"/>
      <c r="G61" s="31"/>
      <c r="H61" s="31">
        <v>8.048000000000002</v>
      </c>
      <c r="I61" s="31"/>
      <c r="J61" s="31"/>
    </row>
    <row r="62" spans="1:10" ht="19.5" customHeight="1">
      <c r="A62" s="31"/>
      <c r="B62" s="31"/>
      <c r="C62" s="31"/>
      <c r="D62" s="30">
        <f>E61</f>
        <v>10.448000000000002</v>
      </c>
      <c r="E62" s="30">
        <v>68.25</v>
      </c>
      <c r="F62" s="31"/>
      <c r="G62" s="31"/>
      <c r="H62" s="30">
        <f>E62-D62</f>
        <v>57.802</v>
      </c>
      <c r="I62" s="31"/>
      <c r="J62" s="31"/>
    </row>
    <row r="63" spans="1:11" ht="19.5" customHeight="1">
      <c r="A63" s="31"/>
      <c r="B63" s="31"/>
      <c r="C63" s="31"/>
      <c r="D63" s="30">
        <f>E62</f>
        <v>68.25</v>
      </c>
      <c r="E63" s="30">
        <f>D63+6.95</f>
        <v>75.2</v>
      </c>
      <c r="F63" s="30"/>
      <c r="H63" s="31"/>
      <c r="I63" s="31"/>
      <c r="J63" s="31"/>
      <c r="K63" s="79">
        <v>6.95</v>
      </c>
    </row>
    <row r="64" spans="1:11" ht="24" customHeight="1">
      <c r="A64" s="31"/>
      <c r="B64" s="31"/>
      <c r="C64" s="31"/>
      <c r="D64" s="30">
        <f>E63</f>
        <v>75.2</v>
      </c>
      <c r="E64" s="30">
        <f>D64+8.8</f>
        <v>84</v>
      </c>
      <c r="F64" s="31"/>
      <c r="G64" s="31"/>
      <c r="H64" s="30">
        <f>E64-D64</f>
        <v>8.799999999999997</v>
      </c>
      <c r="I64" s="31"/>
      <c r="J64" s="31"/>
      <c r="K64" s="44"/>
    </row>
    <row r="65" spans="1:12" ht="19.5" customHeight="1">
      <c r="A65" s="31"/>
      <c r="B65" s="31"/>
      <c r="C65" s="31"/>
      <c r="F65" s="42"/>
      <c r="G65" s="42">
        <f>SUM(G60:G64)</f>
        <v>0</v>
      </c>
      <c r="H65" s="42">
        <f>SUM(H60:H64)</f>
        <v>77.04999999999997</v>
      </c>
      <c r="I65" s="31"/>
      <c r="J65" s="31"/>
      <c r="L65" s="33">
        <f>G65+H65</f>
        <v>77.04999999999997</v>
      </c>
    </row>
    <row r="66" spans="1:10" ht="30.75" customHeight="1">
      <c r="A66" s="31">
        <v>9</v>
      </c>
      <c r="B66" s="31">
        <v>53</v>
      </c>
      <c r="C66" s="56" t="s">
        <v>99</v>
      </c>
      <c r="D66" s="40">
        <v>88</v>
      </c>
      <c r="E66" s="40">
        <v>175.545</v>
      </c>
      <c r="H66" s="40">
        <f>E66-D66</f>
        <v>87.54499999999999</v>
      </c>
      <c r="I66" s="31"/>
      <c r="J66" s="31"/>
    </row>
    <row r="67" spans="1:10" ht="19.5" customHeight="1">
      <c r="A67" s="31"/>
      <c r="B67" s="31"/>
      <c r="C67" s="98" t="s">
        <v>120</v>
      </c>
      <c r="D67" s="46">
        <v>175.545</v>
      </c>
      <c r="E67" s="46">
        <v>177.509</v>
      </c>
      <c r="G67" s="40"/>
      <c r="H67" s="40">
        <f>E67-D67</f>
        <v>1.9639999999999986</v>
      </c>
      <c r="I67" s="31"/>
      <c r="J67" s="31"/>
    </row>
    <row r="68" spans="1:10" ht="19.5" customHeight="1">
      <c r="A68" s="31"/>
      <c r="B68" s="31"/>
      <c r="C68" s="99"/>
      <c r="D68" s="46">
        <v>177.509</v>
      </c>
      <c r="E68" s="46">
        <v>185.10899999999998</v>
      </c>
      <c r="F68" s="31"/>
      <c r="G68" s="31"/>
      <c r="H68" s="40">
        <f aca="true" t="shared" si="1" ref="H68:H73">E68-D68</f>
        <v>7.599999999999994</v>
      </c>
      <c r="I68" s="31"/>
      <c r="J68" s="31"/>
    </row>
    <row r="69" spans="1:10" ht="19.5" customHeight="1">
      <c r="A69" s="31"/>
      <c r="B69" s="31"/>
      <c r="C69" s="99"/>
      <c r="D69" s="46">
        <v>185.10899999999998</v>
      </c>
      <c r="E69" s="46">
        <v>186.10899999999998</v>
      </c>
      <c r="F69" s="31"/>
      <c r="G69" s="31"/>
      <c r="H69" s="40">
        <f t="shared" si="1"/>
        <v>1</v>
      </c>
      <c r="I69" s="31"/>
      <c r="J69" s="31"/>
    </row>
    <row r="70" spans="1:10" ht="19.5" customHeight="1">
      <c r="A70" s="31"/>
      <c r="B70" s="31"/>
      <c r="C70" s="99"/>
      <c r="D70" s="46">
        <v>186.10899999999998</v>
      </c>
      <c r="E70" s="46">
        <v>196.10899999999998</v>
      </c>
      <c r="F70" s="31"/>
      <c r="G70" s="31"/>
      <c r="H70" s="40">
        <f t="shared" si="1"/>
        <v>10</v>
      </c>
      <c r="I70" s="31"/>
      <c r="J70" s="31"/>
    </row>
    <row r="71" spans="1:10" ht="19.5" customHeight="1">
      <c r="A71" s="31"/>
      <c r="B71" s="31"/>
      <c r="C71" s="99"/>
      <c r="D71" s="46">
        <v>196.10899999999998</v>
      </c>
      <c r="E71" s="46">
        <v>203.10899999999998</v>
      </c>
      <c r="F71" s="31"/>
      <c r="G71" s="31"/>
      <c r="H71" s="40">
        <f t="shared" si="1"/>
        <v>7</v>
      </c>
      <c r="I71" s="31"/>
      <c r="J71" s="31"/>
    </row>
    <row r="72" spans="1:10" ht="19.5" customHeight="1">
      <c r="A72" s="31"/>
      <c r="B72" s="31"/>
      <c r="C72" s="99"/>
      <c r="D72" s="46">
        <v>203.10899999999998</v>
      </c>
      <c r="E72" s="46">
        <v>210.10899999999998</v>
      </c>
      <c r="F72" s="31"/>
      <c r="G72" s="31"/>
      <c r="H72" s="40">
        <f t="shared" si="1"/>
        <v>7</v>
      </c>
      <c r="I72" s="31"/>
      <c r="J72" s="31"/>
    </row>
    <row r="73" spans="1:11" ht="19.5" customHeight="1">
      <c r="A73" s="31"/>
      <c r="B73" s="31"/>
      <c r="C73" s="99"/>
      <c r="D73" s="46">
        <v>210.10899999999998</v>
      </c>
      <c r="E73" s="46">
        <v>211.10899999999998</v>
      </c>
      <c r="F73" s="31"/>
      <c r="G73" s="31"/>
      <c r="H73" s="40">
        <f t="shared" si="1"/>
        <v>1</v>
      </c>
      <c r="I73" s="31"/>
      <c r="J73" s="31"/>
      <c r="K73" s="40"/>
    </row>
    <row r="74" spans="1:10" ht="19.5" customHeight="1">
      <c r="A74" s="31"/>
      <c r="B74" s="31"/>
      <c r="C74" s="67"/>
      <c r="D74" s="40">
        <f>E73</f>
        <v>211.10899999999998</v>
      </c>
      <c r="E74" s="40">
        <f>D74+H74</f>
        <v>246.10899999999998</v>
      </c>
      <c r="F74" s="31"/>
      <c r="G74" s="31"/>
      <c r="H74" s="31">
        <v>35</v>
      </c>
      <c r="I74" s="31"/>
      <c r="J74" s="31"/>
    </row>
    <row r="75" spans="1:10" ht="19.5" customHeight="1">
      <c r="A75" s="31"/>
      <c r="B75" s="31"/>
      <c r="C75" s="31"/>
      <c r="D75" s="78">
        <f>E74</f>
        <v>246.10899999999998</v>
      </c>
      <c r="E75" s="78">
        <f>D75+F75</f>
        <v>292.109</v>
      </c>
      <c r="F75" s="77">
        <v>46</v>
      </c>
      <c r="G75" s="77"/>
      <c r="H75" s="77"/>
      <c r="I75" s="31"/>
      <c r="J75" s="31"/>
    </row>
    <row r="76" spans="1:10" ht="19.5" customHeight="1">
      <c r="A76" s="31"/>
      <c r="B76" s="31"/>
      <c r="C76" s="31"/>
      <c r="D76" s="78">
        <f>E75</f>
        <v>292.109</v>
      </c>
      <c r="E76" s="78">
        <f>D76+G76</f>
        <v>307.87899999999996</v>
      </c>
      <c r="F76" s="77"/>
      <c r="G76" s="77">
        <v>15.77</v>
      </c>
      <c r="H76" s="77"/>
      <c r="I76" s="31"/>
      <c r="J76" s="31"/>
    </row>
    <row r="77" spans="1:10" ht="19.5" customHeight="1">
      <c r="A77" s="31"/>
      <c r="B77" s="31"/>
      <c r="C77" s="31"/>
      <c r="D77" s="78">
        <f>E76</f>
        <v>307.87899999999996</v>
      </c>
      <c r="E77" s="78">
        <f>D77+G77</f>
        <v>314.109</v>
      </c>
      <c r="F77" s="77"/>
      <c r="G77" s="77">
        <v>6.23</v>
      </c>
      <c r="H77" s="77"/>
      <c r="I77" s="31"/>
      <c r="J77" s="31"/>
    </row>
    <row r="78" spans="1:10" ht="19.5" customHeight="1">
      <c r="A78" s="31"/>
      <c r="B78" s="31"/>
      <c r="C78" s="31"/>
      <c r="D78" s="78">
        <f>E77</f>
        <v>314.109</v>
      </c>
      <c r="E78" s="78">
        <f>D78+H78</f>
        <v>321.00199999999995</v>
      </c>
      <c r="F78" s="77"/>
      <c r="G78" s="77"/>
      <c r="H78" s="77">
        <v>6.893</v>
      </c>
      <c r="I78" s="31"/>
      <c r="J78" s="31"/>
    </row>
    <row r="79" spans="1:14" ht="19.5" customHeight="1">
      <c r="A79" s="31"/>
      <c r="B79" s="31"/>
      <c r="C79" s="31"/>
      <c r="F79" s="45">
        <f>SUM(F66:F78)</f>
        <v>46</v>
      </c>
      <c r="G79" s="45">
        <f>SUM(G66:G78)</f>
        <v>22</v>
      </c>
      <c r="H79" s="45">
        <f>SUM(H66:H78)</f>
        <v>165.00199999999998</v>
      </c>
      <c r="I79" s="31"/>
      <c r="J79" s="31"/>
      <c r="L79" s="40">
        <f>F79+G79+H79</f>
        <v>233.00199999999998</v>
      </c>
      <c r="N79" s="40"/>
    </row>
    <row r="80" spans="1:12" ht="19.5" customHeight="1">
      <c r="A80" s="31">
        <v>10</v>
      </c>
      <c r="B80" s="31">
        <v>353</v>
      </c>
      <c r="C80" s="31">
        <v>217</v>
      </c>
      <c r="D80" s="40">
        <v>65.416</v>
      </c>
      <c r="E80" s="40">
        <v>90</v>
      </c>
      <c r="F80" s="40"/>
      <c r="G80" s="40"/>
      <c r="H80" s="40">
        <v>24.584</v>
      </c>
      <c r="I80" s="31"/>
      <c r="J80" s="31"/>
      <c r="L80" s="40"/>
    </row>
    <row r="81" spans="1:12" ht="19.5" customHeight="1">
      <c r="A81" s="31"/>
      <c r="B81" s="31"/>
      <c r="C81" s="31"/>
      <c r="D81" s="64">
        <v>90</v>
      </c>
      <c r="E81" s="64">
        <v>112.24</v>
      </c>
      <c r="F81" s="64"/>
      <c r="G81" s="64"/>
      <c r="H81" s="64">
        <f>E81-D81</f>
        <v>22.239999999999995</v>
      </c>
      <c r="I81" s="31"/>
      <c r="J81" s="31"/>
      <c r="L81" s="40"/>
    </row>
    <row r="82" spans="1:8" ht="19.5" customHeight="1">
      <c r="A82" s="31"/>
      <c r="D82" s="64">
        <v>112.24</v>
      </c>
      <c r="E82" s="64">
        <v>113.84</v>
      </c>
      <c r="F82" s="64"/>
      <c r="G82" s="64"/>
      <c r="H82" s="64">
        <f aca="true" t="shared" si="2" ref="H82:H92">E82-D82</f>
        <v>1.6000000000000085</v>
      </c>
    </row>
    <row r="83" spans="1:8" ht="19.5" customHeight="1">
      <c r="A83" s="31"/>
      <c r="D83" s="64">
        <v>113.84</v>
      </c>
      <c r="E83" s="64">
        <v>117.75</v>
      </c>
      <c r="F83" s="64"/>
      <c r="G83" s="64"/>
      <c r="H83" s="64">
        <f t="shared" si="2"/>
        <v>3.9099999999999966</v>
      </c>
    </row>
    <row r="84" spans="1:8" ht="19.5" customHeight="1">
      <c r="A84" s="31"/>
      <c r="D84" s="64">
        <v>117.75</v>
      </c>
      <c r="E84" s="64">
        <v>119.48</v>
      </c>
      <c r="F84" s="64"/>
      <c r="G84" s="64"/>
      <c r="H84" s="64">
        <f t="shared" si="2"/>
        <v>1.730000000000004</v>
      </c>
    </row>
    <row r="85" spans="1:8" ht="19.5" customHeight="1">
      <c r="A85" s="31"/>
      <c r="D85" s="64">
        <v>119.48</v>
      </c>
      <c r="E85" s="64">
        <v>123</v>
      </c>
      <c r="F85" s="64"/>
      <c r="G85" s="64"/>
      <c r="H85" s="64">
        <f t="shared" si="2"/>
        <v>3.519999999999996</v>
      </c>
    </row>
    <row r="86" spans="1:8" ht="19.5" customHeight="1">
      <c r="A86" s="31"/>
      <c r="D86" s="64">
        <v>123</v>
      </c>
      <c r="E86" s="64">
        <v>133</v>
      </c>
      <c r="F86" s="64"/>
      <c r="G86" s="64"/>
      <c r="H86" s="64">
        <f t="shared" si="2"/>
        <v>10</v>
      </c>
    </row>
    <row r="87" spans="1:8" ht="19.5" customHeight="1">
      <c r="A87" s="31"/>
      <c r="D87" s="64">
        <v>133</v>
      </c>
      <c r="E87" s="64">
        <v>141.29</v>
      </c>
      <c r="F87" s="64"/>
      <c r="G87" s="64"/>
      <c r="H87" s="64">
        <f t="shared" si="2"/>
        <v>8.289999999999992</v>
      </c>
    </row>
    <row r="88" spans="1:8" ht="19.5" customHeight="1">
      <c r="A88" s="31"/>
      <c r="D88" s="64">
        <v>141.29</v>
      </c>
      <c r="E88" s="64">
        <v>141.842</v>
      </c>
      <c r="F88" s="64"/>
      <c r="G88" s="64"/>
      <c r="H88" s="64">
        <f t="shared" si="2"/>
        <v>0.5520000000000209</v>
      </c>
    </row>
    <row r="89" spans="1:8" ht="19.5" customHeight="1">
      <c r="A89" s="31"/>
      <c r="D89" s="64">
        <v>141.842</v>
      </c>
      <c r="E89" s="64">
        <v>142.01</v>
      </c>
      <c r="F89" s="64"/>
      <c r="G89" s="64"/>
      <c r="H89" s="64">
        <f t="shared" si="2"/>
        <v>0.16799999999997794</v>
      </c>
    </row>
    <row r="90" spans="1:8" ht="19.5" customHeight="1">
      <c r="A90" s="31"/>
      <c r="D90" s="64">
        <v>142.01</v>
      </c>
      <c r="E90" s="64">
        <v>142.39</v>
      </c>
      <c r="F90" s="64"/>
      <c r="G90" s="64"/>
      <c r="H90" s="64">
        <f t="shared" si="2"/>
        <v>0.37999999999999545</v>
      </c>
    </row>
    <row r="91" spans="1:14" ht="19.5" customHeight="1">
      <c r="A91" s="31"/>
      <c r="D91" s="64">
        <v>142.39</v>
      </c>
      <c r="E91" s="64">
        <v>142.88</v>
      </c>
      <c r="F91" s="64"/>
      <c r="G91" s="64"/>
      <c r="H91" s="64">
        <f t="shared" si="2"/>
        <v>0.4900000000000091</v>
      </c>
      <c r="L91" s="31"/>
      <c r="M91" s="31"/>
      <c r="N91" s="31"/>
    </row>
    <row r="92" spans="1:14" ht="19.5" customHeight="1">
      <c r="A92" s="31"/>
      <c r="D92" s="64">
        <v>142.88</v>
      </c>
      <c r="E92" s="64">
        <v>143.63</v>
      </c>
      <c r="F92" s="64"/>
      <c r="G92" s="64"/>
      <c r="H92" s="64">
        <f t="shared" si="2"/>
        <v>0.75</v>
      </c>
      <c r="L92" s="31"/>
      <c r="M92" s="31"/>
      <c r="N92" s="31"/>
    </row>
    <row r="93" spans="1:14" ht="19.5" customHeight="1">
      <c r="A93" s="31"/>
      <c r="D93" s="64">
        <v>143.63</v>
      </c>
      <c r="E93" s="64">
        <v>145.63</v>
      </c>
      <c r="F93" s="64"/>
      <c r="G93" s="64"/>
      <c r="H93" s="64">
        <f>E93-D93</f>
        <v>2</v>
      </c>
      <c r="L93" s="31"/>
      <c r="M93" s="31"/>
      <c r="N93" s="31"/>
    </row>
    <row r="94" spans="1:14" ht="19.5" customHeight="1">
      <c r="A94" s="31"/>
      <c r="E94" s="33"/>
      <c r="F94" s="46">
        <f>SUM(F80:F93)</f>
        <v>0</v>
      </c>
      <c r="G94" s="46">
        <f>SUM(G80:G93)</f>
        <v>0</v>
      </c>
      <c r="H94" s="46">
        <f>SUM(H80:H93)</f>
        <v>80.214</v>
      </c>
      <c r="L94" s="30">
        <f>F94+G94+H94</f>
        <v>80.214</v>
      </c>
      <c r="M94" s="31"/>
      <c r="N94" s="31"/>
    </row>
    <row r="95" spans="1:14" ht="19.5" customHeight="1">
      <c r="A95" s="31"/>
      <c r="D95" s="33"/>
      <c r="E95" s="33"/>
      <c r="L95" s="31"/>
      <c r="M95" s="31"/>
      <c r="N95" s="31"/>
    </row>
    <row r="96" spans="1:14" ht="19.5" customHeight="1">
      <c r="A96" s="31">
        <v>12</v>
      </c>
      <c r="B96" s="33">
        <v>57</v>
      </c>
      <c r="C96" s="33">
        <v>224</v>
      </c>
      <c r="D96" s="46">
        <v>0</v>
      </c>
      <c r="E96" s="46">
        <v>4.9</v>
      </c>
      <c r="F96" s="45"/>
      <c r="G96" s="45"/>
      <c r="H96" s="46">
        <f>E96-D96</f>
        <v>4.9</v>
      </c>
      <c r="L96" s="31"/>
      <c r="M96" s="31"/>
      <c r="N96" s="31"/>
    </row>
    <row r="97" spans="1:14" ht="19.5" customHeight="1">
      <c r="A97" s="31"/>
      <c r="D97" s="40">
        <v>4.9</v>
      </c>
      <c r="E97" s="40">
        <v>13.9</v>
      </c>
      <c r="G97" s="80">
        <f>E97-D97</f>
        <v>9</v>
      </c>
      <c r="L97" s="31"/>
      <c r="M97" s="31"/>
      <c r="N97" s="31"/>
    </row>
    <row r="98" spans="1:14" ht="19.5" customHeight="1">
      <c r="A98" s="31"/>
      <c r="D98" s="46">
        <v>13.9</v>
      </c>
      <c r="E98" s="46">
        <v>21.2</v>
      </c>
      <c r="F98" s="45"/>
      <c r="G98" s="45"/>
      <c r="H98" s="46">
        <f>E98-D98</f>
        <v>7.299999999999999</v>
      </c>
      <c r="L98" s="31"/>
      <c r="M98" s="31"/>
      <c r="N98" s="31"/>
    </row>
    <row r="99" spans="1:14" ht="19.5" customHeight="1">
      <c r="A99" s="31"/>
      <c r="D99" s="40">
        <v>21.2</v>
      </c>
      <c r="E99" s="40">
        <v>29.787999999999997</v>
      </c>
      <c r="G99" s="80">
        <f>E99-D99</f>
        <v>8.587999999999997</v>
      </c>
      <c r="L99" s="31"/>
      <c r="M99" s="31"/>
      <c r="N99" s="31"/>
    </row>
    <row r="100" spans="1:14" ht="19.5" customHeight="1">
      <c r="A100" s="31"/>
      <c r="D100" s="46">
        <v>29.787999999999997</v>
      </c>
      <c r="E100" s="46">
        <v>140.9</v>
      </c>
      <c r="F100" s="45"/>
      <c r="G100" s="45"/>
      <c r="H100" s="46">
        <f>E100-D100</f>
        <v>111.11200000000001</v>
      </c>
      <c r="L100" s="31"/>
      <c r="M100" s="31"/>
      <c r="N100" s="31"/>
    </row>
    <row r="101" spans="1:14" ht="19.5" customHeight="1">
      <c r="A101" s="31"/>
      <c r="C101" s="101" t="s">
        <v>122</v>
      </c>
      <c r="D101" s="46">
        <v>140.9</v>
      </c>
      <c r="E101" s="46">
        <v>151.65599999999998</v>
      </c>
      <c r="H101" s="40">
        <f>E101-D101</f>
        <v>10.755999999999972</v>
      </c>
      <c r="L101" s="31"/>
      <c r="M101" s="31"/>
      <c r="N101" s="31"/>
    </row>
    <row r="102" spans="1:14" ht="19.5" customHeight="1">
      <c r="A102" s="31"/>
      <c r="C102" s="102"/>
      <c r="D102" s="46">
        <v>151.65599999999998</v>
      </c>
      <c r="E102" s="46">
        <v>154.01699999999997</v>
      </c>
      <c r="H102" s="40">
        <f>E102-D102</f>
        <v>2.36099999999999</v>
      </c>
      <c r="L102" s="31"/>
      <c r="M102" s="31"/>
      <c r="N102" s="31"/>
    </row>
    <row r="103" spans="1:14" ht="19.5" customHeight="1">
      <c r="A103" s="31"/>
      <c r="C103" s="103"/>
      <c r="D103" s="46">
        <f>E102</f>
        <v>154.01699999999997</v>
      </c>
      <c r="E103" s="46">
        <v>162.01</v>
      </c>
      <c r="G103" s="40"/>
      <c r="H103" s="40">
        <f>E103-D103</f>
        <v>7.993000000000023</v>
      </c>
      <c r="L103" s="31"/>
      <c r="M103" s="31"/>
      <c r="N103" s="31"/>
    </row>
    <row r="104" spans="1:14" ht="19.5" customHeight="1">
      <c r="A104" s="31"/>
      <c r="D104" s="78">
        <f>E103</f>
        <v>162.01</v>
      </c>
      <c r="E104" s="78">
        <v>197.9</v>
      </c>
      <c r="F104" s="76"/>
      <c r="G104" s="78">
        <f>E104-D104</f>
        <v>35.890000000000015</v>
      </c>
      <c r="H104" s="76"/>
      <c r="L104" s="31"/>
      <c r="M104" s="30">
        <f>G104+G99+G97</f>
        <v>53.47800000000001</v>
      </c>
      <c r="N104" s="31"/>
    </row>
    <row r="105" spans="1:14" ht="19.5" customHeight="1">
      <c r="A105" s="31"/>
      <c r="D105" s="78">
        <v>197.9</v>
      </c>
      <c r="E105" s="78">
        <v>224.9</v>
      </c>
      <c r="F105" s="76"/>
      <c r="G105" s="76"/>
      <c r="H105" s="78">
        <f>E105-D105</f>
        <v>27</v>
      </c>
      <c r="L105" s="31"/>
      <c r="M105" s="31"/>
      <c r="N105" s="31"/>
    </row>
    <row r="106" spans="1:14" ht="19.5" customHeight="1">
      <c r="A106" s="31"/>
      <c r="D106" s="46">
        <v>224.9</v>
      </c>
      <c r="E106" s="46">
        <v>231.9</v>
      </c>
      <c r="H106" s="40">
        <f aca="true" t="shared" si="3" ref="H106:H111">E106-D106</f>
        <v>7</v>
      </c>
      <c r="L106" s="31"/>
      <c r="M106" s="31"/>
      <c r="N106" s="31"/>
    </row>
    <row r="107" spans="1:14" ht="19.5" customHeight="1">
      <c r="A107" s="31"/>
      <c r="D107" s="46">
        <v>231.9</v>
      </c>
      <c r="E107" s="46">
        <v>239.9</v>
      </c>
      <c r="H107" s="40">
        <f t="shared" si="3"/>
        <v>8</v>
      </c>
      <c r="L107" s="31"/>
      <c r="M107" s="31"/>
      <c r="N107" s="31"/>
    </row>
    <row r="108" spans="1:14" ht="19.5" customHeight="1">
      <c r="A108" s="31"/>
      <c r="D108" s="46">
        <f>E107</f>
        <v>239.9</v>
      </c>
      <c r="E108" s="46">
        <v>251.9</v>
      </c>
      <c r="F108" s="45"/>
      <c r="G108" s="45"/>
      <c r="H108" s="46">
        <f t="shared" si="3"/>
        <v>12</v>
      </c>
      <c r="L108" s="31"/>
      <c r="M108" s="31"/>
      <c r="N108" s="31"/>
    </row>
    <row r="109" spans="1:14" ht="19.5" customHeight="1">
      <c r="A109" s="31"/>
      <c r="D109" s="46">
        <f>E108</f>
        <v>251.9</v>
      </c>
      <c r="E109" s="46">
        <v>268.9</v>
      </c>
      <c r="H109" s="40">
        <f t="shared" si="3"/>
        <v>16.99999999999997</v>
      </c>
      <c r="L109" s="31"/>
      <c r="M109" s="31"/>
      <c r="N109" s="31"/>
    </row>
    <row r="110" spans="1:14" ht="19.5" customHeight="1">
      <c r="A110" s="31"/>
      <c r="D110" s="46">
        <f>E109</f>
        <v>268.9</v>
      </c>
      <c r="E110" s="46">
        <v>274.9</v>
      </c>
      <c r="F110" s="45"/>
      <c r="G110" s="45"/>
      <c r="H110" s="46">
        <f t="shared" si="3"/>
        <v>6</v>
      </c>
      <c r="L110" s="31"/>
      <c r="M110" s="31"/>
      <c r="N110" s="31"/>
    </row>
    <row r="111" spans="1:14" ht="19.5" customHeight="1">
      <c r="A111" s="31"/>
      <c r="D111" s="46">
        <f>E110</f>
        <v>274.9</v>
      </c>
      <c r="E111" s="46">
        <v>284.4</v>
      </c>
      <c r="H111" s="40">
        <f t="shared" si="3"/>
        <v>9.5</v>
      </c>
      <c r="L111" s="31"/>
      <c r="M111" s="31"/>
      <c r="N111" s="31"/>
    </row>
    <row r="112" spans="1:14" ht="19.5" customHeight="1">
      <c r="A112" s="31"/>
      <c r="D112" s="40">
        <f>E111</f>
        <v>284.4</v>
      </c>
      <c r="E112" s="40">
        <v>299.9</v>
      </c>
      <c r="G112" s="40">
        <f>E112-D112</f>
        <v>15.5</v>
      </c>
      <c r="L112" s="31"/>
      <c r="M112" s="31"/>
      <c r="N112" s="31"/>
    </row>
    <row r="113" spans="1:14" ht="19.5" customHeight="1">
      <c r="A113" s="31"/>
      <c r="D113" s="33"/>
      <c r="E113" s="33"/>
      <c r="F113" s="45">
        <f>SUM(F96:F112)</f>
        <v>0</v>
      </c>
      <c r="G113" s="45">
        <f>SUM(G96:G112)</f>
        <v>68.97800000000001</v>
      </c>
      <c r="H113" s="46">
        <f>SUM(H96:H112)</f>
        <v>230.92199999999997</v>
      </c>
      <c r="L113" s="36">
        <f>F113+G113+H113</f>
        <v>299.9</v>
      </c>
      <c r="M113" s="31"/>
      <c r="N113" s="31"/>
    </row>
    <row r="114" spans="1:14" ht="19.5" customHeight="1">
      <c r="A114" s="31">
        <v>13</v>
      </c>
      <c r="B114" s="33">
        <v>59</v>
      </c>
      <c r="C114" s="31">
        <v>217</v>
      </c>
      <c r="D114" s="66">
        <v>0</v>
      </c>
      <c r="E114" s="66">
        <v>1.695</v>
      </c>
      <c r="F114" s="31"/>
      <c r="G114" s="31"/>
      <c r="H114" s="30">
        <v>1.695</v>
      </c>
      <c r="I114" s="31"/>
      <c r="J114" s="31"/>
      <c r="L114" s="31"/>
      <c r="M114" s="31"/>
      <c r="N114" s="31"/>
    </row>
    <row r="115" spans="1:14" ht="19.5" customHeight="1">
      <c r="A115" s="31"/>
      <c r="B115" s="31"/>
      <c r="C115" s="31"/>
      <c r="D115" s="66">
        <v>1.695</v>
      </c>
      <c r="E115" s="66">
        <v>12.37</v>
      </c>
      <c r="F115" s="31"/>
      <c r="G115" s="31"/>
      <c r="H115" s="30">
        <f>E115-D115</f>
        <v>10.674999999999999</v>
      </c>
      <c r="I115" s="31"/>
      <c r="J115" s="31"/>
      <c r="L115" s="31"/>
      <c r="M115" s="30"/>
      <c r="N115" s="31"/>
    </row>
    <row r="116" spans="1:14" ht="19.5" customHeight="1">
      <c r="A116" s="31"/>
      <c r="B116" s="31"/>
      <c r="C116" s="31"/>
      <c r="D116" s="30">
        <f>E115</f>
        <v>12.37</v>
      </c>
      <c r="E116" s="30">
        <v>18.37</v>
      </c>
      <c r="F116" s="31"/>
      <c r="G116" s="31"/>
      <c r="H116" s="30">
        <f>E116-D116</f>
        <v>6.000000000000002</v>
      </c>
      <c r="I116" s="31"/>
      <c r="J116" s="31"/>
      <c r="L116" s="31"/>
      <c r="M116" s="31"/>
      <c r="N116" s="31"/>
    </row>
    <row r="117" spans="1:14" ht="19.5" customHeight="1">
      <c r="A117" s="31"/>
      <c r="B117" s="31"/>
      <c r="C117" s="31"/>
      <c r="D117" s="30">
        <v>18.37</v>
      </c>
      <c r="E117" s="30">
        <v>43.37</v>
      </c>
      <c r="F117" s="31"/>
      <c r="G117" s="31"/>
      <c r="H117" s="30">
        <f>E117-D117</f>
        <v>24.999999999999996</v>
      </c>
      <c r="I117" s="31"/>
      <c r="J117" s="31"/>
      <c r="L117" s="31"/>
      <c r="M117" s="31"/>
      <c r="N117" s="31"/>
    </row>
    <row r="118" spans="1:14" ht="19.5" customHeight="1">
      <c r="A118" s="31"/>
      <c r="B118" s="31"/>
      <c r="C118" s="31"/>
      <c r="D118" s="30">
        <v>43.37</v>
      </c>
      <c r="E118" s="30">
        <v>57.26</v>
      </c>
      <c r="F118" s="31"/>
      <c r="G118" s="31"/>
      <c r="H118" s="30">
        <f>E118-D118</f>
        <v>13.89</v>
      </c>
      <c r="I118" s="31"/>
      <c r="J118" s="31"/>
      <c r="L118" s="31"/>
      <c r="M118" s="31"/>
      <c r="N118" s="31"/>
    </row>
    <row r="119" spans="1:14" ht="19.5" customHeight="1">
      <c r="A119" s="31"/>
      <c r="B119" s="31"/>
      <c r="C119" s="31"/>
      <c r="D119" s="30">
        <v>57.26</v>
      </c>
      <c r="E119" s="30">
        <v>68.26</v>
      </c>
      <c r="F119" s="79">
        <f>E119-D119</f>
        <v>11.000000000000007</v>
      </c>
      <c r="G119" s="31"/>
      <c r="H119" s="31"/>
      <c r="I119" s="31"/>
      <c r="J119" s="31"/>
      <c r="L119" s="31"/>
      <c r="M119" s="31"/>
      <c r="N119" s="31"/>
    </row>
    <row r="120" spans="1:10" ht="19.5" customHeight="1">
      <c r="A120" s="31"/>
      <c r="B120" s="31"/>
      <c r="C120" s="98" t="s">
        <v>122</v>
      </c>
      <c r="D120" s="39">
        <v>68.26</v>
      </c>
      <c r="E120" s="39">
        <v>69.37</v>
      </c>
      <c r="F120" s="31"/>
      <c r="G120" s="31"/>
      <c r="H120" s="30">
        <f>E120-D120</f>
        <v>1.1099999999999994</v>
      </c>
      <c r="I120" s="31"/>
      <c r="J120" s="31"/>
    </row>
    <row r="121" spans="1:10" ht="19.5" customHeight="1">
      <c r="A121" s="31"/>
      <c r="B121" s="31"/>
      <c r="C121" s="99"/>
      <c r="D121" s="39">
        <v>69.37</v>
      </c>
      <c r="E121" s="39">
        <v>70.87</v>
      </c>
      <c r="F121" s="30"/>
      <c r="G121" s="31"/>
      <c r="H121" s="30">
        <f aca="true" t="shared" si="4" ref="H121:H127">E121-D121</f>
        <v>1.5</v>
      </c>
      <c r="I121" s="31"/>
      <c r="J121" s="31"/>
    </row>
    <row r="122" spans="1:10" ht="19.5" customHeight="1">
      <c r="A122" s="31"/>
      <c r="B122" s="31"/>
      <c r="C122" s="99"/>
      <c r="D122" s="39">
        <v>70.87</v>
      </c>
      <c r="E122" s="39">
        <v>75.27</v>
      </c>
      <c r="F122" s="31"/>
      <c r="G122" s="31"/>
      <c r="H122" s="30">
        <f t="shared" si="4"/>
        <v>4.3999999999999915</v>
      </c>
      <c r="I122" s="31"/>
      <c r="J122" s="31"/>
    </row>
    <row r="123" spans="1:10" ht="19.5" customHeight="1">
      <c r="A123" s="31"/>
      <c r="B123" s="31"/>
      <c r="C123" s="99"/>
      <c r="D123" s="39">
        <v>75.27</v>
      </c>
      <c r="E123" s="39">
        <v>76.27</v>
      </c>
      <c r="F123" s="31"/>
      <c r="G123" s="31"/>
      <c r="H123" s="30">
        <f t="shared" si="4"/>
        <v>1</v>
      </c>
      <c r="I123" s="31"/>
      <c r="J123" s="31"/>
    </row>
    <row r="124" spans="1:10" ht="19.5" customHeight="1">
      <c r="A124" s="31"/>
      <c r="B124" s="31"/>
      <c r="C124" s="99"/>
      <c r="D124" s="39">
        <v>76.27</v>
      </c>
      <c r="E124" s="39">
        <v>86.37</v>
      </c>
      <c r="F124" s="31"/>
      <c r="G124" s="31"/>
      <c r="H124" s="30">
        <f t="shared" si="4"/>
        <v>10.100000000000009</v>
      </c>
      <c r="I124" s="31"/>
      <c r="J124" s="31"/>
    </row>
    <row r="125" spans="1:10" ht="19.5" customHeight="1">
      <c r="A125" s="31"/>
      <c r="B125" s="31"/>
      <c r="C125" s="99"/>
      <c r="D125" s="39">
        <v>86.37</v>
      </c>
      <c r="E125" s="39">
        <v>89.37</v>
      </c>
      <c r="F125" s="31"/>
      <c r="G125" s="31"/>
      <c r="H125" s="30">
        <f t="shared" si="4"/>
        <v>3</v>
      </c>
      <c r="I125" s="31"/>
      <c r="J125" s="31"/>
    </row>
    <row r="126" spans="1:10" ht="19.5" customHeight="1">
      <c r="A126" s="31"/>
      <c r="B126" s="31"/>
      <c r="C126" s="99"/>
      <c r="D126" s="39">
        <v>89.37</v>
      </c>
      <c r="E126" s="39">
        <v>104.37</v>
      </c>
      <c r="F126" s="31"/>
      <c r="G126" s="31"/>
      <c r="H126" s="30">
        <f t="shared" si="4"/>
        <v>15</v>
      </c>
      <c r="I126" s="31"/>
      <c r="J126" s="31"/>
    </row>
    <row r="127" spans="1:10" ht="19.5" customHeight="1">
      <c r="A127" s="31"/>
      <c r="B127" s="31"/>
      <c r="C127" s="100"/>
      <c r="D127" s="39">
        <v>104.37</v>
      </c>
      <c r="E127" s="39">
        <v>118.37</v>
      </c>
      <c r="F127" s="31"/>
      <c r="G127" s="31"/>
      <c r="H127" s="30">
        <f t="shared" si="4"/>
        <v>14</v>
      </c>
      <c r="I127" s="31"/>
      <c r="J127" s="31"/>
    </row>
    <row r="128" spans="1:10" ht="19.5" customHeight="1">
      <c r="A128" s="31"/>
      <c r="B128" s="31"/>
      <c r="C128" s="31"/>
      <c r="D128" s="75">
        <v>118.37</v>
      </c>
      <c r="E128" s="75">
        <v>144.07</v>
      </c>
      <c r="F128" s="75">
        <f>E128-D128</f>
        <v>25.69999999999999</v>
      </c>
      <c r="G128" s="31"/>
      <c r="H128" s="31"/>
      <c r="I128" s="31"/>
      <c r="J128" s="31"/>
    </row>
    <row r="129" spans="1:10" ht="19.5" customHeight="1">
      <c r="A129" s="31"/>
      <c r="B129" s="31"/>
      <c r="C129" s="31"/>
      <c r="D129" s="75">
        <v>144.07</v>
      </c>
      <c r="E129" s="75">
        <v>146.37</v>
      </c>
      <c r="F129" s="75">
        <f>E129-D129</f>
        <v>2.3000000000000114</v>
      </c>
      <c r="G129" s="31"/>
      <c r="H129" s="31"/>
      <c r="I129" s="31"/>
      <c r="J129" s="31"/>
    </row>
    <row r="130" spans="1:10" ht="19.5" customHeight="1">
      <c r="A130" s="31"/>
      <c r="B130" s="31"/>
      <c r="C130" s="31"/>
      <c r="D130" s="75">
        <v>146.37</v>
      </c>
      <c r="E130" s="75">
        <v>173.4</v>
      </c>
      <c r="F130" s="75">
        <f>E130-D130</f>
        <v>27.03</v>
      </c>
      <c r="G130" s="31"/>
      <c r="H130" s="31"/>
      <c r="I130" s="31"/>
      <c r="J130" s="31"/>
    </row>
    <row r="131" spans="1:10" ht="19.5" customHeight="1">
      <c r="A131" s="31"/>
      <c r="B131" s="31"/>
      <c r="C131" s="31"/>
      <c r="D131" s="39">
        <v>173.4</v>
      </c>
      <c r="E131" s="39">
        <v>229.4</v>
      </c>
      <c r="F131" s="38"/>
      <c r="G131" s="38"/>
      <c r="H131" s="68">
        <f>E131-D131</f>
        <v>56</v>
      </c>
      <c r="I131" s="31"/>
      <c r="J131" s="31"/>
    </row>
    <row r="132" spans="1:15" ht="19.5" customHeight="1">
      <c r="A132" s="31"/>
      <c r="B132" s="31"/>
      <c r="C132" s="31"/>
      <c r="D132" s="30">
        <v>229.4</v>
      </c>
      <c r="E132" s="30">
        <v>256.88</v>
      </c>
      <c r="F132" s="79">
        <f>E132-D132</f>
        <v>27.47999999999999</v>
      </c>
      <c r="G132" s="31"/>
      <c r="H132" s="31"/>
      <c r="I132" s="31"/>
      <c r="J132" s="31"/>
      <c r="O132" s="33">
        <v>2.93</v>
      </c>
    </row>
    <row r="133" spans="1:15" ht="19.5" customHeight="1">
      <c r="A133" s="31"/>
      <c r="B133" s="104" t="s">
        <v>121</v>
      </c>
      <c r="C133" s="105"/>
      <c r="D133" s="39">
        <v>256.88</v>
      </c>
      <c r="E133" s="39">
        <v>296.515</v>
      </c>
      <c r="F133" s="31"/>
      <c r="G133" s="31"/>
      <c r="H133" s="30">
        <f>E133-D133</f>
        <v>39.63499999999999</v>
      </c>
      <c r="I133" s="31"/>
      <c r="J133" s="31"/>
      <c r="O133" s="33">
        <v>7</v>
      </c>
    </row>
    <row r="134" spans="1:15" ht="19.5" customHeight="1">
      <c r="A134" s="31"/>
      <c r="B134" s="31"/>
      <c r="C134" s="31"/>
      <c r="D134" s="39">
        <v>296.515</v>
      </c>
      <c r="E134" s="39">
        <v>319.7</v>
      </c>
      <c r="F134" s="38"/>
      <c r="G134" s="38"/>
      <c r="H134" s="39">
        <f>E134-D134</f>
        <v>23.185000000000002</v>
      </c>
      <c r="I134" s="31"/>
      <c r="J134" s="31"/>
      <c r="O134" s="33">
        <v>17.588</v>
      </c>
    </row>
    <row r="135" spans="1:10" ht="19.5" customHeight="1">
      <c r="A135" s="31"/>
      <c r="B135" s="31"/>
      <c r="C135" s="31"/>
      <c r="D135" s="39">
        <f>E134</f>
        <v>319.7</v>
      </c>
      <c r="E135" s="39">
        <v>322.7</v>
      </c>
      <c r="F135" s="38"/>
      <c r="G135" s="38"/>
      <c r="H135" s="39"/>
      <c r="I135" s="30">
        <f>E135-D135</f>
        <v>3</v>
      </c>
      <c r="J135" s="31"/>
    </row>
    <row r="136" spans="1:10" ht="19.5" customHeight="1">
      <c r="A136" s="31"/>
      <c r="B136" s="31"/>
      <c r="C136" s="31"/>
      <c r="D136" s="39">
        <f>E135</f>
        <v>322.7</v>
      </c>
      <c r="E136" s="39">
        <v>351.1</v>
      </c>
      <c r="F136" s="38"/>
      <c r="G136" s="38"/>
      <c r="H136" s="39">
        <f>E136-D136</f>
        <v>28.400000000000034</v>
      </c>
      <c r="I136" s="31"/>
      <c r="J136" s="31"/>
    </row>
    <row r="137" spans="1:15" ht="19.5" customHeight="1">
      <c r="A137" s="31"/>
      <c r="B137" s="31"/>
      <c r="C137" s="31"/>
      <c r="D137" s="30"/>
      <c r="E137" s="30"/>
      <c r="F137" s="32">
        <f>SUM(F114:F136)</f>
        <v>93.50999999999999</v>
      </c>
      <c r="G137" s="32">
        <f>SUM(G114:G136)</f>
        <v>0</v>
      </c>
      <c r="H137" s="32">
        <f>SUM(H114:H136)</f>
        <v>254.59000000000003</v>
      </c>
      <c r="I137" s="32">
        <f>SUM(I114:I136)</f>
        <v>3</v>
      </c>
      <c r="J137" s="31"/>
      <c r="L137" s="40">
        <f>F137+G137+H137+I137</f>
        <v>351.1</v>
      </c>
      <c r="O137" s="33">
        <v>15.5</v>
      </c>
    </row>
    <row r="138" spans="1:15" ht="19.5" customHeight="1">
      <c r="A138" s="31">
        <v>14</v>
      </c>
      <c r="B138" s="31">
        <v>63</v>
      </c>
      <c r="C138" s="31">
        <v>43</v>
      </c>
      <c r="D138" s="30">
        <v>316.745</v>
      </c>
      <c r="E138" s="30">
        <v>357.8</v>
      </c>
      <c r="F138" s="31"/>
      <c r="G138" s="31"/>
      <c r="H138" s="30">
        <f>E138-D138</f>
        <v>41.05500000000001</v>
      </c>
      <c r="I138" s="31"/>
      <c r="J138" s="31"/>
      <c r="O138" s="33">
        <v>11</v>
      </c>
    </row>
    <row r="139" spans="1:15" ht="19.5" customHeight="1">
      <c r="A139" s="31"/>
      <c r="B139" s="31"/>
      <c r="C139" s="31"/>
      <c r="D139" s="30"/>
      <c r="E139" s="30"/>
      <c r="F139" s="38"/>
      <c r="G139" s="38"/>
      <c r="H139" s="39">
        <f>SUM(H138)</f>
        <v>41.05500000000001</v>
      </c>
      <c r="I139" s="31"/>
      <c r="J139" s="31"/>
      <c r="O139" s="33">
        <v>27.48</v>
      </c>
    </row>
    <row r="140" spans="1:15" ht="19.5" customHeight="1">
      <c r="A140" s="31"/>
      <c r="B140" s="31"/>
      <c r="C140" s="31"/>
      <c r="D140" s="30"/>
      <c r="E140" s="30"/>
      <c r="F140" s="31"/>
      <c r="G140" s="31"/>
      <c r="H140" s="31"/>
      <c r="I140" s="31"/>
      <c r="J140" s="31"/>
      <c r="O140" s="33">
        <f>SUM(O132:O139)</f>
        <v>81.498</v>
      </c>
    </row>
    <row r="141" spans="1:12" ht="19.5" customHeight="1">
      <c r="A141" s="31"/>
      <c r="B141" s="31"/>
      <c r="C141" s="31"/>
      <c r="D141" s="30"/>
      <c r="E141" s="109" t="s">
        <v>84</v>
      </c>
      <c r="F141" s="110"/>
      <c r="G141" s="110"/>
      <c r="H141" s="110"/>
      <c r="I141" s="110"/>
      <c r="J141" s="72"/>
      <c r="K141" s="72"/>
      <c r="L141" s="73"/>
    </row>
    <row r="142" spans="1:10" ht="19.5" customHeight="1">
      <c r="A142" s="31"/>
      <c r="B142" s="31"/>
      <c r="C142" s="31"/>
      <c r="D142" s="30"/>
      <c r="E142" s="30"/>
      <c r="F142" s="31"/>
      <c r="G142" s="31"/>
      <c r="H142" s="31"/>
      <c r="I142" s="31"/>
      <c r="J142" s="31"/>
    </row>
    <row r="143" spans="1:11" ht="33.75" customHeight="1">
      <c r="A143" s="31"/>
      <c r="B143" s="31"/>
      <c r="C143" s="31"/>
      <c r="D143" s="30"/>
      <c r="E143" s="30" t="s">
        <v>85</v>
      </c>
      <c r="F143" s="31" t="s">
        <v>7</v>
      </c>
      <c r="G143" s="31" t="s">
        <v>8</v>
      </c>
      <c r="H143" s="31" t="s">
        <v>15</v>
      </c>
      <c r="I143" s="31" t="s">
        <v>16</v>
      </c>
      <c r="J143" s="31" t="s">
        <v>78</v>
      </c>
      <c r="K143" s="34" t="s">
        <v>90</v>
      </c>
    </row>
    <row r="144" spans="1:11" ht="19.5" customHeight="1">
      <c r="A144" s="31"/>
      <c r="B144" s="31"/>
      <c r="C144" s="31"/>
      <c r="D144" s="30"/>
      <c r="E144" s="30" t="s">
        <v>86</v>
      </c>
      <c r="F144" s="31">
        <f>F11</f>
        <v>0.03</v>
      </c>
      <c r="G144" s="31">
        <f>G11</f>
        <v>1.399</v>
      </c>
      <c r="H144" s="31">
        <f>H11</f>
        <v>32.471000000000004</v>
      </c>
      <c r="I144" s="31">
        <f>I11</f>
        <v>1.0999999999999943</v>
      </c>
      <c r="J144" s="31">
        <f>J11</f>
        <v>2.52</v>
      </c>
      <c r="K144" s="31">
        <f>F144+G144+H144+I144+J144</f>
        <v>37.52</v>
      </c>
    </row>
    <row r="145" spans="1:11" ht="19.5" customHeight="1">
      <c r="A145" s="31"/>
      <c r="B145" s="31"/>
      <c r="C145" s="31"/>
      <c r="D145" s="30"/>
      <c r="E145" s="30" t="s">
        <v>80</v>
      </c>
      <c r="F145" s="31">
        <f>F18</f>
        <v>0.943</v>
      </c>
      <c r="G145" s="31">
        <f>G18</f>
        <v>0.563</v>
      </c>
      <c r="H145" s="31">
        <f>H18</f>
        <v>46.494</v>
      </c>
      <c r="I145" s="31">
        <f>I18</f>
        <v>0</v>
      </c>
      <c r="J145" s="31">
        <f>J18</f>
        <v>0</v>
      </c>
      <c r="K145" s="31">
        <f aca="true" t="shared" si="5" ref="K145:K160">F145+G145+H145+I145+J145</f>
        <v>48</v>
      </c>
    </row>
    <row r="146" spans="1:11" ht="19.5" customHeight="1">
      <c r="A146" s="31"/>
      <c r="B146" s="31"/>
      <c r="C146" s="31"/>
      <c r="D146" s="30"/>
      <c r="E146" s="47">
        <v>516</v>
      </c>
      <c r="F146" s="31">
        <f>F21</f>
        <v>0</v>
      </c>
      <c r="G146" s="31">
        <f>G21</f>
        <v>0</v>
      </c>
      <c r="H146" s="31">
        <f>H21</f>
        <v>5.92</v>
      </c>
      <c r="I146" s="31">
        <f>I21</f>
        <v>0</v>
      </c>
      <c r="J146" s="31">
        <f>J21</f>
        <v>0</v>
      </c>
      <c r="K146" s="31">
        <f t="shared" si="5"/>
        <v>5.92</v>
      </c>
    </row>
    <row r="147" spans="1:11" ht="19.5" customHeight="1">
      <c r="A147" s="31"/>
      <c r="B147" s="31"/>
      <c r="C147" s="31"/>
      <c r="D147" s="30"/>
      <c r="E147" s="47">
        <v>18</v>
      </c>
      <c r="F147" s="31">
        <f>F23</f>
        <v>0</v>
      </c>
      <c r="G147" s="31">
        <f>G23</f>
        <v>0</v>
      </c>
      <c r="H147" s="31">
        <f>H23</f>
        <v>80.06</v>
      </c>
      <c r="I147" s="31">
        <f>I23</f>
        <v>0</v>
      </c>
      <c r="J147" s="31">
        <f>J23</f>
        <v>0</v>
      </c>
      <c r="K147" s="31">
        <f t="shared" si="5"/>
        <v>80.06</v>
      </c>
    </row>
    <row r="148" spans="4:11" ht="19.5" customHeight="1">
      <c r="D148" s="30"/>
      <c r="E148" s="47">
        <v>20</v>
      </c>
      <c r="F148" s="31">
        <f>F25</f>
        <v>0</v>
      </c>
      <c r="G148" s="31">
        <f>G25</f>
        <v>0</v>
      </c>
      <c r="H148" s="31">
        <f>H25</f>
        <v>14</v>
      </c>
      <c r="I148" s="31">
        <f>I25</f>
        <v>0</v>
      </c>
      <c r="J148" s="31">
        <f>J25</f>
        <v>0</v>
      </c>
      <c r="K148" s="31">
        <f t="shared" si="5"/>
        <v>14</v>
      </c>
    </row>
    <row r="149" spans="5:12" ht="19.5" customHeight="1">
      <c r="E149" s="47">
        <v>26</v>
      </c>
      <c r="F149" s="30">
        <f>F40</f>
        <v>1.9</v>
      </c>
      <c r="G149" s="30">
        <f>G40</f>
        <v>10.439999999999998</v>
      </c>
      <c r="H149" s="30">
        <f>H40</f>
        <v>422.42699999999996</v>
      </c>
      <c r="I149" s="30">
        <f>I40</f>
        <v>0</v>
      </c>
      <c r="J149" s="30">
        <f>J40</f>
        <v>0</v>
      </c>
      <c r="K149" s="31">
        <f t="shared" si="5"/>
        <v>434.76699999999994</v>
      </c>
      <c r="L149" s="40"/>
    </row>
    <row r="150" spans="2:13" ht="19.5" customHeight="1">
      <c r="B150" s="31"/>
      <c r="C150" s="31"/>
      <c r="D150" s="30"/>
      <c r="E150" s="47">
        <v>49</v>
      </c>
      <c r="F150" s="31">
        <f>F59</f>
        <v>0</v>
      </c>
      <c r="G150" s="31">
        <f>G59</f>
        <v>0</v>
      </c>
      <c r="H150" s="31">
        <f>H59</f>
        <v>425.27700000000004</v>
      </c>
      <c r="I150" s="31">
        <f>I59</f>
        <v>4</v>
      </c>
      <c r="J150" s="31">
        <f>J59</f>
        <v>0</v>
      </c>
      <c r="K150" s="31">
        <f t="shared" si="5"/>
        <v>429.27700000000004</v>
      </c>
      <c r="M150" s="40"/>
    </row>
    <row r="151" spans="2:11" ht="19.5" customHeight="1">
      <c r="B151" s="31"/>
      <c r="C151" s="31"/>
      <c r="D151" s="47"/>
      <c r="E151" s="47">
        <v>149</v>
      </c>
      <c r="F151" s="31">
        <f>F65</f>
        <v>0</v>
      </c>
      <c r="G151" s="31">
        <f>G65</f>
        <v>0</v>
      </c>
      <c r="H151" s="31">
        <f>H65</f>
        <v>77.04999999999997</v>
      </c>
      <c r="I151" s="31">
        <f>I65</f>
        <v>0</v>
      </c>
      <c r="J151" s="31">
        <f>J65</f>
        <v>0</v>
      </c>
      <c r="K151" s="31">
        <f t="shared" si="5"/>
        <v>77.04999999999997</v>
      </c>
    </row>
    <row r="152" spans="2:11" ht="19.5" customHeight="1">
      <c r="B152" s="31"/>
      <c r="C152" s="31"/>
      <c r="D152" s="47"/>
      <c r="E152" s="47">
        <v>53</v>
      </c>
      <c r="F152" s="30">
        <f>F79</f>
        <v>46</v>
      </c>
      <c r="G152" s="30">
        <f>G79</f>
        <v>22</v>
      </c>
      <c r="H152" s="30">
        <f>H79</f>
        <v>165.00199999999998</v>
      </c>
      <c r="I152" s="30">
        <f>I79</f>
        <v>0</v>
      </c>
      <c r="J152" s="30">
        <f>J79</f>
        <v>0</v>
      </c>
      <c r="K152" s="31">
        <f t="shared" si="5"/>
        <v>233.00199999999998</v>
      </c>
    </row>
    <row r="153" spans="2:11" ht="19.5" customHeight="1">
      <c r="B153" s="31"/>
      <c r="C153" s="31"/>
      <c r="D153" s="47"/>
      <c r="E153" s="47">
        <v>353</v>
      </c>
      <c r="F153" s="30">
        <f>F94</f>
        <v>0</v>
      </c>
      <c r="G153" s="30">
        <f>G94</f>
        <v>0</v>
      </c>
      <c r="H153" s="30">
        <f>H94</f>
        <v>80.214</v>
      </c>
      <c r="I153" s="30">
        <f>I94</f>
        <v>0</v>
      </c>
      <c r="J153" s="30">
        <f>J94</f>
        <v>0</v>
      </c>
      <c r="K153" s="31">
        <f t="shared" si="5"/>
        <v>80.214</v>
      </c>
    </row>
    <row r="154" spans="2:11" ht="19.5" customHeight="1">
      <c r="B154" s="31"/>
      <c r="C154" s="31"/>
      <c r="D154" s="47"/>
      <c r="E154" s="47">
        <v>57</v>
      </c>
      <c r="F154" s="31">
        <f>F113</f>
        <v>0</v>
      </c>
      <c r="G154" s="31">
        <f>G113</f>
        <v>68.97800000000001</v>
      </c>
      <c r="H154" s="31">
        <f>H113</f>
        <v>230.92199999999997</v>
      </c>
      <c r="I154" s="31">
        <f>I113</f>
        <v>0</v>
      </c>
      <c r="J154" s="31">
        <f>J113</f>
        <v>0</v>
      </c>
      <c r="K154" s="31">
        <f t="shared" si="5"/>
        <v>299.9</v>
      </c>
    </row>
    <row r="155" spans="2:11" ht="19.5" customHeight="1">
      <c r="B155" s="31"/>
      <c r="C155" s="31"/>
      <c r="D155" s="30"/>
      <c r="E155" s="47">
        <v>59</v>
      </c>
      <c r="F155" s="48">
        <f>F137</f>
        <v>93.50999999999999</v>
      </c>
      <c r="G155" s="48">
        <f>G137</f>
        <v>0</v>
      </c>
      <c r="H155" s="48">
        <f>H137</f>
        <v>254.59000000000003</v>
      </c>
      <c r="I155" s="48">
        <f>I137</f>
        <v>3</v>
      </c>
      <c r="J155" s="48">
        <f>J137</f>
        <v>0</v>
      </c>
      <c r="K155" s="31">
        <f t="shared" si="5"/>
        <v>351.1</v>
      </c>
    </row>
    <row r="156" spans="2:11" ht="19.5" customHeight="1">
      <c r="B156" s="31"/>
      <c r="C156" s="31"/>
      <c r="D156" s="47"/>
      <c r="E156" s="47">
        <v>63</v>
      </c>
      <c r="F156" s="31">
        <f>F139</f>
        <v>0</v>
      </c>
      <c r="G156" s="31">
        <f>G139</f>
        <v>0</v>
      </c>
      <c r="H156" s="30">
        <f>H139</f>
        <v>41.05500000000001</v>
      </c>
      <c r="I156" s="31">
        <f>I139</f>
        <v>0</v>
      </c>
      <c r="J156" s="31">
        <f>J139</f>
        <v>0</v>
      </c>
      <c r="K156" s="31">
        <f t="shared" si="5"/>
        <v>41.05500000000001</v>
      </c>
    </row>
    <row r="157" spans="2:11" ht="19.5" customHeight="1">
      <c r="B157" s="31"/>
      <c r="C157" s="31"/>
      <c r="D157" s="47"/>
      <c r="E157" s="62" t="s">
        <v>100</v>
      </c>
      <c r="F157" s="62">
        <v>0</v>
      </c>
      <c r="G157" s="62">
        <v>0</v>
      </c>
      <c r="H157" s="62">
        <v>118.41</v>
      </c>
      <c r="I157" s="31">
        <f aca="true" t="shared" si="6" ref="I157:J159">I140</f>
        <v>0</v>
      </c>
      <c r="J157" s="31">
        <f t="shared" si="6"/>
        <v>0</v>
      </c>
      <c r="K157" s="31">
        <f t="shared" si="5"/>
        <v>118.41</v>
      </c>
    </row>
    <row r="158" spans="2:11" ht="19.5" customHeight="1">
      <c r="B158" s="31"/>
      <c r="C158" s="31"/>
      <c r="D158" s="47"/>
      <c r="E158" s="62" t="s">
        <v>101</v>
      </c>
      <c r="F158" s="62">
        <v>29.75</v>
      </c>
      <c r="G158" s="62"/>
      <c r="H158" s="62">
        <v>483.95</v>
      </c>
      <c r="I158" s="31">
        <f t="shared" si="6"/>
        <v>0</v>
      </c>
      <c r="J158" s="31">
        <f t="shared" si="6"/>
        <v>0</v>
      </c>
      <c r="K158" s="31">
        <f t="shared" si="5"/>
        <v>513.7</v>
      </c>
    </row>
    <row r="159" spans="2:11" ht="19.5" customHeight="1">
      <c r="B159" s="31"/>
      <c r="C159" s="31"/>
      <c r="D159" s="47"/>
      <c r="E159" s="62" t="s">
        <v>102</v>
      </c>
      <c r="F159" s="62">
        <v>0</v>
      </c>
      <c r="G159" s="62">
        <v>0</v>
      </c>
      <c r="H159" s="62">
        <v>159</v>
      </c>
      <c r="I159" s="31">
        <f t="shared" si="6"/>
        <v>0</v>
      </c>
      <c r="J159" s="31">
        <f t="shared" si="6"/>
        <v>0</v>
      </c>
      <c r="K159" s="31">
        <f t="shared" si="5"/>
        <v>159</v>
      </c>
    </row>
    <row r="160" spans="2:11" ht="19.5" customHeight="1">
      <c r="B160" s="31"/>
      <c r="C160" s="31"/>
      <c r="D160" s="47"/>
      <c r="E160" s="62" t="s">
        <v>103</v>
      </c>
      <c r="F160" s="62">
        <v>0</v>
      </c>
      <c r="G160" s="62">
        <v>0</v>
      </c>
      <c r="H160" s="62">
        <v>125.41</v>
      </c>
      <c r="I160" s="31">
        <v>0</v>
      </c>
      <c r="J160" s="31">
        <v>0</v>
      </c>
      <c r="K160" s="31">
        <f t="shared" si="5"/>
        <v>125.41</v>
      </c>
    </row>
    <row r="161" spans="2:11" ht="19.5" customHeight="1">
      <c r="B161" s="31"/>
      <c r="C161" s="31"/>
      <c r="D161" s="111" t="s">
        <v>123</v>
      </c>
      <c r="E161" s="112"/>
      <c r="F161" s="39">
        <f aca="true" t="shared" si="7" ref="F161:K161">SUM(F144:F160)</f>
        <v>172.13299999999998</v>
      </c>
      <c r="G161" s="39">
        <f t="shared" si="7"/>
        <v>103.38000000000001</v>
      </c>
      <c r="H161" s="39">
        <f t="shared" si="7"/>
        <v>2762.2519999999995</v>
      </c>
      <c r="I161" s="39">
        <f t="shared" si="7"/>
        <v>8.099999999999994</v>
      </c>
      <c r="J161" s="39">
        <f t="shared" si="7"/>
        <v>2.52</v>
      </c>
      <c r="K161" s="39">
        <f t="shared" si="7"/>
        <v>3048.3849999999993</v>
      </c>
    </row>
    <row r="162" spans="4:13" ht="19.5" customHeight="1">
      <c r="D162" s="40">
        <f>F161+G161</f>
        <v>275.513</v>
      </c>
      <c r="E162" s="62"/>
      <c r="F162" s="62">
        <v>132.65</v>
      </c>
      <c r="G162" s="62">
        <v>68.33</v>
      </c>
      <c r="H162" s="62"/>
      <c r="K162" s="33">
        <f>ABSTRACT!H28</f>
        <v>1462.326</v>
      </c>
      <c r="M162" s="40"/>
    </row>
    <row r="163" spans="4:11" ht="19.5" customHeight="1">
      <c r="D163" s="33">
        <f>F162+G162</f>
        <v>200.98000000000002</v>
      </c>
      <c r="E163" s="62"/>
      <c r="F163" s="62"/>
      <c r="G163" s="62"/>
      <c r="H163" s="62"/>
      <c r="K163" s="40">
        <f>K161+K162</f>
        <v>4510.710999999999</v>
      </c>
    </row>
    <row r="164" spans="4:8" ht="19.5" customHeight="1">
      <c r="D164" s="40">
        <f>D162-D163</f>
        <v>74.53299999999996</v>
      </c>
      <c r="E164" s="62"/>
      <c r="F164" s="71">
        <f>F161-F162</f>
        <v>39.482999999999976</v>
      </c>
      <c r="G164" s="71">
        <f>G161-G162</f>
        <v>35.05000000000001</v>
      </c>
      <c r="H164" s="71">
        <f>F164+G164</f>
        <v>74.53299999999999</v>
      </c>
    </row>
    <row r="165" spans="4:8" ht="24.75" customHeight="1">
      <c r="D165" s="33"/>
      <c r="E165" s="62"/>
      <c r="F165" s="62"/>
      <c r="G165" s="62"/>
      <c r="H165" s="71"/>
    </row>
    <row r="166" spans="4:8" ht="24.75" customHeight="1">
      <c r="D166" s="61"/>
      <c r="E166" s="63"/>
      <c r="F166" s="62"/>
      <c r="G166" s="62"/>
      <c r="H166" s="62"/>
    </row>
    <row r="167" spans="6:13" ht="32.25" customHeight="1">
      <c r="F167" s="40"/>
      <c r="G167" s="40"/>
      <c r="H167" s="40"/>
      <c r="I167" s="40"/>
      <c r="K167" s="40"/>
      <c r="M167" s="40"/>
    </row>
    <row r="168" spans="6:9" ht="24.75" customHeight="1">
      <c r="F168" s="40"/>
      <c r="G168" s="40"/>
      <c r="H168" s="40"/>
      <c r="I168" s="40"/>
    </row>
    <row r="169" ht="24.75" customHeight="1"/>
    <row r="170" ht="24.75" customHeight="1"/>
    <row r="171" spans="6:12" ht="24.75" customHeight="1">
      <c r="F171" s="33" t="s">
        <v>85</v>
      </c>
      <c r="G171" s="33" t="s">
        <v>7</v>
      </c>
      <c r="H171" s="33" t="s">
        <v>8</v>
      </c>
      <c r="I171" s="33" t="s">
        <v>15</v>
      </c>
      <c r="J171" s="33" t="s">
        <v>16</v>
      </c>
      <c r="K171" s="33" t="s">
        <v>78</v>
      </c>
      <c r="L171" s="33" t="s">
        <v>90</v>
      </c>
    </row>
    <row r="172" spans="6:12" ht="24.75" customHeight="1">
      <c r="F172" s="31" t="s">
        <v>86</v>
      </c>
      <c r="G172" s="31">
        <v>0.03</v>
      </c>
      <c r="H172" s="31">
        <v>1.399</v>
      </c>
      <c r="I172" s="31">
        <v>32.474000000000004</v>
      </c>
      <c r="J172" s="31">
        <v>1.0969999999999942</v>
      </c>
      <c r="K172" s="31">
        <v>2.521</v>
      </c>
      <c r="L172" s="31">
        <v>37.521</v>
      </c>
    </row>
    <row r="173" spans="6:12" ht="24.75" customHeight="1">
      <c r="F173" s="31" t="s">
        <v>80</v>
      </c>
      <c r="G173" s="31">
        <v>0.943</v>
      </c>
      <c r="H173" s="31">
        <v>0.563</v>
      </c>
      <c r="I173" s="31">
        <v>46.494</v>
      </c>
      <c r="J173" s="31">
        <v>0</v>
      </c>
      <c r="K173" s="31">
        <v>0</v>
      </c>
      <c r="L173" s="31">
        <v>48</v>
      </c>
    </row>
    <row r="174" spans="6:12" ht="24.75" customHeight="1">
      <c r="F174" s="31">
        <v>516</v>
      </c>
      <c r="G174" s="31">
        <v>0</v>
      </c>
      <c r="H174" s="31">
        <v>0</v>
      </c>
      <c r="I174" s="31">
        <v>5.92</v>
      </c>
      <c r="J174" s="31">
        <v>0</v>
      </c>
      <c r="K174" s="31">
        <v>0</v>
      </c>
      <c r="L174" s="31">
        <v>5.92</v>
      </c>
    </row>
    <row r="175" spans="6:12" ht="24.75" customHeight="1">
      <c r="F175" s="31">
        <v>18</v>
      </c>
      <c r="G175" s="31">
        <v>0</v>
      </c>
      <c r="H175" s="31">
        <v>0</v>
      </c>
      <c r="I175" s="31">
        <v>80.06</v>
      </c>
      <c r="J175" s="31">
        <v>0</v>
      </c>
      <c r="K175" s="31">
        <v>0</v>
      </c>
      <c r="L175" s="31">
        <v>80.06</v>
      </c>
    </row>
    <row r="176" spans="6:12" ht="24.75" customHeight="1">
      <c r="F176" s="31">
        <v>20</v>
      </c>
      <c r="G176" s="31">
        <v>0</v>
      </c>
      <c r="H176" s="31">
        <v>0</v>
      </c>
      <c r="I176" s="31">
        <v>14</v>
      </c>
      <c r="J176" s="31">
        <v>0</v>
      </c>
      <c r="K176" s="31">
        <v>0</v>
      </c>
      <c r="L176" s="31">
        <v>14</v>
      </c>
    </row>
    <row r="177" spans="6:12" ht="24.75" customHeight="1">
      <c r="F177" s="31">
        <v>26</v>
      </c>
      <c r="G177" s="31">
        <v>43.8</v>
      </c>
      <c r="H177" s="31">
        <v>40.2</v>
      </c>
      <c r="I177" s="31">
        <v>350.76699999999994</v>
      </c>
      <c r="J177" s="31">
        <v>0</v>
      </c>
      <c r="K177" s="31">
        <v>0</v>
      </c>
      <c r="L177" s="31">
        <v>434.76699999999994</v>
      </c>
    </row>
    <row r="178" spans="6:12" ht="30" customHeight="1">
      <c r="F178" s="31">
        <v>49</v>
      </c>
      <c r="G178" s="31">
        <v>20.19</v>
      </c>
      <c r="H178" s="31">
        <v>30.986</v>
      </c>
      <c r="I178" s="31">
        <v>378.101</v>
      </c>
      <c r="J178" s="31">
        <v>0</v>
      </c>
      <c r="K178" s="31">
        <v>0</v>
      </c>
      <c r="L178" s="31">
        <v>429.277</v>
      </c>
    </row>
    <row r="179" spans="6:12" ht="30" customHeight="1">
      <c r="F179" s="31">
        <v>149</v>
      </c>
      <c r="G179" s="31">
        <v>0</v>
      </c>
      <c r="H179" s="31">
        <v>9.551999999999964</v>
      </c>
      <c r="I179" s="31">
        <v>67.49800000000002</v>
      </c>
      <c r="J179" s="31">
        <v>0</v>
      </c>
      <c r="K179" s="31">
        <v>0</v>
      </c>
      <c r="L179" s="31">
        <v>77.05</v>
      </c>
    </row>
    <row r="180" spans="6:12" ht="30" customHeight="1">
      <c r="F180" s="31">
        <v>53</v>
      </c>
      <c r="G180" s="31">
        <v>70.6</v>
      </c>
      <c r="H180" s="31">
        <v>17.194</v>
      </c>
      <c r="I180" s="31">
        <v>145.208</v>
      </c>
      <c r="J180" s="31">
        <v>0</v>
      </c>
      <c r="K180" s="31">
        <v>0</v>
      </c>
      <c r="L180" s="31">
        <v>233.002</v>
      </c>
    </row>
    <row r="181" spans="6:12" ht="30" customHeight="1">
      <c r="F181" s="31">
        <v>353</v>
      </c>
      <c r="G181" s="31">
        <v>38.61299999999999</v>
      </c>
      <c r="H181" s="31">
        <v>5.017000000000008</v>
      </c>
      <c r="I181" s="31">
        <v>36.584</v>
      </c>
      <c r="J181" s="31">
        <v>0</v>
      </c>
      <c r="K181" s="31">
        <v>0</v>
      </c>
      <c r="L181" s="31">
        <v>80.214</v>
      </c>
    </row>
    <row r="182" spans="6:12" ht="30" customHeight="1">
      <c r="F182" s="31">
        <v>57</v>
      </c>
      <c r="G182" s="31">
        <v>2.361</v>
      </c>
      <c r="H182" s="31">
        <v>95.727</v>
      </c>
      <c r="I182" s="31">
        <v>201.812</v>
      </c>
      <c r="J182" s="31">
        <v>0</v>
      </c>
      <c r="K182" s="31">
        <v>0</v>
      </c>
      <c r="L182" s="31">
        <v>299.9</v>
      </c>
    </row>
    <row r="183" spans="6:12" ht="30" customHeight="1">
      <c r="F183" s="31">
        <v>59</v>
      </c>
      <c r="G183" s="31">
        <v>185.78</v>
      </c>
      <c r="H183" s="31">
        <v>9.523000000000001</v>
      </c>
      <c r="I183" s="31">
        <v>155.167</v>
      </c>
      <c r="J183" s="31">
        <v>0</v>
      </c>
      <c r="K183" s="31">
        <v>0</v>
      </c>
      <c r="L183" s="31">
        <v>350.47</v>
      </c>
    </row>
    <row r="184" spans="6:12" ht="30" customHeight="1">
      <c r="F184" s="31">
        <v>63</v>
      </c>
      <c r="G184" s="31">
        <v>0</v>
      </c>
      <c r="H184" s="31">
        <v>0</v>
      </c>
      <c r="I184" s="31">
        <v>41.055</v>
      </c>
      <c r="J184" s="31">
        <v>0</v>
      </c>
      <c r="K184" s="31">
        <v>0</v>
      </c>
      <c r="L184" s="31">
        <v>41.055</v>
      </c>
    </row>
    <row r="185" spans="6:12" ht="30" customHeight="1">
      <c r="F185" s="31" t="s">
        <v>104</v>
      </c>
      <c r="G185" s="31">
        <v>0</v>
      </c>
      <c r="H185" s="31">
        <v>0</v>
      </c>
      <c r="I185" s="31">
        <v>118.41</v>
      </c>
      <c r="J185" s="31"/>
      <c r="K185" s="31"/>
      <c r="L185" s="31">
        <v>118.41</v>
      </c>
    </row>
    <row r="186" spans="6:12" ht="30" customHeight="1">
      <c r="F186" s="31">
        <v>326</v>
      </c>
      <c r="G186" s="31">
        <v>29.75</v>
      </c>
      <c r="H186" s="31"/>
      <c r="I186" s="31">
        <v>483.95</v>
      </c>
      <c r="J186" s="31"/>
      <c r="K186" s="31"/>
      <c r="L186" s="31">
        <v>513.7</v>
      </c>
    </row>
    <row r="187" spans="6:12" ht="30" customHeight="1">
      <c r="F187" s="31">
        <v>157</v>
      </c>
      <c r="G187" s="31">
        <v>0</v>
      </c>
      <c r="H187" s="31">
        <v>0</v>
      </c>
      <c r="I187" s="31">
        <v>159</v>
      </c>
      <c r="J187" s="31"/>
      <c r="K187" s="31"/>
      <c r="L187" s="31">
        <v>159</v>
      </c>
    </row>
    <row r="188" spans="6:12" ht="30" customHeight="1">
      <c r="F188" s="31">
        <v>220</v>
      </c>
      <c r="G188" s="31">
        <v>0</v>
      </c>
      <c r="H188" s="31">
        <v>0</v>
      </c>
      <c r="I188" s="31">
        <v>125.41</v>
      </c>
      <c r="J188" s="31"/>
      <c r="K188" s="31"/>
      <c r="L188" s="31">
        <v>125.41</v>
      </c>
    </row>
    <row r="189" spans="6:12" ht="30" customHeight="1">
      <c r="F189" s="31"/>
      <c r="G189" s="31">
        <f aca="true" t="shared" si="8" ref="G189:L189">SUM(G172:G188)</f>
        <v>392.067</v>
      </c>
      <c r="H189" s="31">
        <f t="shared" si="8"/>
        <v>210.16099999999997</v>
      </c>
      <c r="I189" s="31">
        <f t="shared" si="8"/>
        <v>2441.91</v>
      </c>
      <c r="J189" s="31">
        <f t="shared" si="8"/>
        <v>1.0969999999999942</v>
      </c>
      <c r="K189" s="31">
        <f t="shared" si="8"/>
        <v>2.521</v>
      </c>
      <c r="L189" s="31">
        <f t="shared" si="8"/>
        <v>3047.7559999999994</v>
      </c>
    </row>
  </sheetData>
  <sheetProtection/>
  <mergeCells count="16">
    <mergeCell ref="E141:I141"/>
    <mergeCell ref="D161:E161"/>
    <mergeCell ref="A1:K1"/>
    <mergeCell ref="A2:A3"/>
    <mergeCell ref="B2:B3"/>
    <mergeCell ref="C2:C3"/>
    <mergeCell ref="D2:E2"/>
    <mergeCell ref="F2:J2"/>
    <mergeCell ref="B32:C32"/>
    <mergeCell ref="B133:C133"/>
    <mergeCell ref="C120:C127"/>
    <mergeCell ref="C101:C103"/>
    <mergeCell ref="C34:C37"/>
    <mergeCell ref="B38:C38"/>
    <mergeCell ref="C52:C56"/>
    <mergeCell ref="C67:C73"/>
  </mergeCells>
  <printOptions horizontalCentered="1"/>
  <pageMargins left="0.5511811023622047" right="0.5511811023622047" top="0.7874015748031497" bottom="0.7874015748031497" header="0.5118110236220472" footer="0.11811023622047245"/>
  <pageSetup fitToHeight="12" horizontalDpi="300" verticalDpi="3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AR40"/>
  <sheetViews>
    <sheetView showGridLines="0"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5.00390625" style="7" customWidth="1"/>
    <col min="2" max="2" width="6.57421875" style="7" customWidth="1"/>
    <col min="3" max="3" width="7.57421875" style="2" customWidth="1"/>
    <col min="4" max="4" width="41.00390625" style="2" customWidth="1"/>
    <col min="5" max="5" width="20.421875" style="2" customWidth="1"/>
    <col min="6" max="7" width="12.28125" style="2" customWidth="1"/>
    <col min="8" max="8" width="10.00390625" style="2" customWidth="1"/>
    <col min="9" max="9" width="29.7109375" style="7" customWidth="1"/>
    <col min="10" max="10" width="13.140625" style="2" customWidth="1"/>
    <col min="11" max="11" width="11.421875" style="2" customWidth="1"/>
    <col min="12" max="12" width="10.00390625" style="2" customWidth="1"/>
    <col min="13" max="13" width="12.421875" style="90" customWidth="1"/>
    <col min="14" max="14" width="8.28125" style="2" customWidth="1"/>
    <col min="15" max="15" width="7.140625" style="2" customWidth="1"/>
    <col min="16" max="16" width="10.8515625" style="2" customWidth="1"/>
    <col min="17" max="17" width="9.8515625" style="2" customWidth="1"/>
    <col min="18" max="18" width="8.8515625" style="2" customWidth="1"/>
    <col min="19" max="19" width="9.140625" style="22" customWidth="1"/>
    <col min="20" max="20" width="9.57421875" style="22" customWidth="1"/>
    <col min="21" max="21" width="8.28125" style="22" customWidth="1"/>
    <col min="22" max="22" width="9.421875" style="22" customWidth="1"/>
    <col min="23" max="23" width="7.7109375" style="22" customWidth="1"/>
    <col min="24" max="24" width="8.7109375" style="22" customWidth="1"/>
    <col min="25" max="25" width="8.421875" style="22" customWidth="1"/>
    <col min="26" max="28" width="9.140625" style="22" customWidth="1"/>
    <col min="29" max="29" width="7.00390625" style="21" customWidth="1"/>
    <col min="30" max="30" width="7.7109375" style="21" customWidth="1"/>
    <col min="31" max="31" width="7.8515625" style="21" customWidth="1"/>
    <col min="32" max="32" width="8.00390625" style="22" customWidth="1"/>
    <col min="33" max="35" width="7.8515625" style="22" customWidth="1"/>
    <col min="36" max="36" width="8.140625" style="22" customWidth="1"/>
    <col min="37" max="37" width="7.7109375" style="22" customWidth="1"/>
    <col min="38" max="39" width="8.57421875" style="22" customWidth="1"/>
    <col min="40" max="41" width="6.421875" style="2" customWidth="1"/>
    <col min="42" max="42" width="6.8515625" style="2" customWidth="1"/>
    <col min="43" max="43" width="10.00390625" style="2" customWidth="1"/>
    <col min="44" max="44" width="8.7109375" style="2" customWidth="1"/>
    <col min="45" max="16384" width="9.140625" style="2" customWidth="1"/>
  </cols>
  <sheetData>
    <row r="1" spans="1:44" ht="27.75" customHeight="1">
      <c r="A1" s="128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69"/>
      <c r="L1" s="69"/>
      <c r="M1" s="69"/>
      <c r="N1" s="69"/>
      <c r="O1" s="69"/>
      <c r="P1" s="70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54.75" customHeight="1">
      <c r="A2" s="4" t="s">
        <v>26</v>
      </c>
      <c r="B2" s="4" t="s">
        <v>30</v>
      </c>
      <c r="C2" s="4" t="s">
        <v>0</v>
      </c>
      <c r="D2" s="4" t="s">
        <v>1</v>
      </c>
      <c r="E2" s="4" t="s">
        <v>14</v>
      </c>
      <c r="F2" s="4" t="s">
        <v>2</v>
      </c>
      <c r="G2" s="4" t="s">
        <v>145</v>
      </c>
      <c r="H2" s="122" t="s">
        <v>28</v>
      </c>
      <c r="I2" s="122"/>
      <c r="J2" s="4" t="s">
        <v>147</v>
      </c>
      <c r="K2" s="4" t="s">
        <v>3</v>
      </c>
      <c r="L2" s="4" t="s">
        <v>89</v>
      </c>
      <c r="M2" s="87" t="s">
        <v>4</v>
      </c>
      <c r="N2" s="4" t="s">
        <v>87</v>
      </c>
      <c r="O2" s="4" t="s">
        <v>88</v>
      </c>
      <c r="P2" s="4" t="s">
        <v>9</v>
      </c>
      <c r="Q2" s="123" t="s">
        <v>20</v>
      </c>
      <c r="R2" s="123"/>
      <c r="S2" s="123"/>
      <c r="T2" s="125" t="s">
        <v>22</v>
      </c>
      <c r="U2" s="125"/>
      <c r="V2" s="125"/>
      <c r="W2" s="123" t="s">
        <v>25</v>
      </c>
      <c r="X2" s="123"/>
      <c r="Y2" s="123"/>
      <c r="Z2" s="125" t="s">
        <v>27</v>
      </c>
      <c r="AA2" s="125"/>
      <c r="AB2" s="125"/>
      <c r="AC2" s="124" t="s">
        <v>24</v>
      </c>
      <c r="AD2" s="124"/>
      <c r="AE2" s="124"/>
      <c r="AF2" s="124"/>
      <c r="AG2" s="125" t="s">
        <v>29</v>
      </c>
      <c r="AH2" s="125"/>
      <c r="AI2" s="125"/>
      <c r="AJ2" s="121" t="s">
        <v>23</v>
      </c>
      <c r="AK2" s="121"/>
      <c r="AL2" s="121"/>
      <c r="AM2" s="121"/>
      <c r="AN2" s="121" t="s">
        <v>19</v>
      </c>
      <c r="AO2" s="121"/>
      <c r="AP2" s="121"/>
      <c r="AQ2" s="121" t="s">
        <v>12</v>
      </c>
      <c r="AR2" s="121"/>
    </row>
    <row r="3" spans="1:44" ht="15.75" customHeight="1">
      <c r="A3" s="1">
        <v>1</v>
      </c>
      <c r="B3" s="1"/>
      <c r="C3" s="1">
        <v>2</v>
      </c>
      <c r="D3" s="1">
        <v>3</v>
      </c>
      <c r="E3" s="1">
        <v>4</v>
      </c>
      <c r="F3" s="91">
        <v>5</v>
      </c>
      <c r="G3" s="1">
        <v>6</v>
      </c>
      <c r="H3" s="130">
        <v>7</v>
      </c>
      <c r="I3" s="131"/>
      <c r="J3" s="1">
        <v>9</v>
      </c>
      <c r="K3" s="1"/>
      <c r="L3" s="1"/>
      <c r="M3" s="88"/>
      <c r="N3" s="1"/>
      <c r="O3" s="1"/>
      <c r="P3" s="1"/>
      <c r="Q3" s="23" t="s">
        <v>13</v>
      </c>
      <c r="R3" s="23" t="s">
        <v>11</v>
      </c>
      <c r="S3" s="23" t="s">
        <v>9</v>
      </c>
      <c r="T3" s="23" t="s">
        <v>13</v>
      </c>
      <c r="U3" s="23" t="s">
        <v>11</v>
      </c>
      <c r="V3" s="23" t="s">
        <v>9</v>
      </c>
      <c r="W3" s="23" t="s">
        <v>13</v>
      </c>
      <c r="X3" s="23" t="s">
        <v>11</v>
      </c>
      <c r="Y3" s="23" t="s">
        <v>9</v>
      </c>
      <c r="Z3" s="23" t="s">
        <v>13</v>
      </c>
      <c r="AA3" s="23" t="s">
        <v>11</v>
      </c>
      <c r="AB3" s="23" t="s">
        <v>9</v>
      </c>
      <c r="AC3" s="25" t="s">
        <v>13</v>
      </c>
      <c r="AD3" s="25" t="s">
        <v>11</v>
      </c>
      <c r="AE3" s="25" t="s">
        <v>15</v>
      </c>
      <c r="AF3" s="24" t="s">
        <v>18</v>
      </c>
      <c r="AG3" s="25" t="s">
        <v>13</v>
      </c>
      <c r="AH3" s="25" t="s">
        <v>11</v>
      </c>
      <c r="AI3" s="24" t="s">
        <v>18</v>
      </c>
      <c r="AJ3" s="8" t="s">
        <v>13</v>
      </c>
      <c r="AK3" s="8" t="s">
        <v>11</v>
      </c>
      <c r="AL3" s="8" t="s">
        <v>15</v>
      </c>
      <c r="AM3" s="9" t="s">
        <v>18</v>
      </c>
      <c r="AN3" s="1" t="s">
        <v>7</v>
      </c>
      <c r="AO3" s="1" t="s">
        <v>8</v>
      </c>
      <c r="AP3" s="1" t="s">
        <v>9</v>
      </c>
      <c r="AQ3" s="1" t="s">
        <v>21</v>
      </c>
      <c r="AR3" s="1" t="s">
        <v>11</v>
      </c>
    </row>
    <row r="4" spans="1:44" s="3" customFormat="1" ht="47.25" customHeight="1">
      <c r="A4" s="10">
        <v>1</v>
      </c>
      <c r="B4" s="10">
        <v>16</v>
      </c>
      <c r="C4" s="10" t="s">
        <v>32</v>
      </c>
      <c r="D4" s="10" t="s">
        <v>31</v>
      </c>
      <c r="E4" s="10" t="s">
        <v>49</v>
      </c>
      <c r="F4" s="10" t="s">
        <v>50</v>
      </c>
      <c r="G4" s="11">
        <v>443.81</v>
      </c>
      <c r="H4" s="11">
        <v>443.81</v>
      </c>
      <c r="I4" s="10" t="s">
        <v>96</v>
      </c>
      <c r="J4" s="12">
        <f aca="true" t="shared" si="0" ref="J4:J27">G4-H4</f>
        <v>0</v>
      </c>
      <c r="K4" s="13">
        <v>0</v>
      </c>
      <c r="L4" s="10">
        <v>0</v>
      </c>
      <c r="M4" s="14">
        <v>0</v>
      </c>
      <c r="N4" s="11"/>
      <c r="O4" s="11"/>
      <c r="P4" s="11">
        <f>K4+L4+M4+N4</f>
        <v>0</v>
      </c>
      <c r="Q4" s="15"/>
      <c r="R4" s="16"/>
      <c r="S4" s="17">
        <f>Q4+R4</f>
        <v>0</v>
      </c>
      <c r="T4" s="17"/>
      <c r="U4" s="17"/>
      <c r="V4" s="17"/>
      <c r="W4" s="17"/>
      <c r="X4" s="17"/>
      <c r="Y4" s="17"/>
      <c r="Z4" s="17"/>
      <c r="AA4" s="17"/>
      <c r="AB4" s="17"/>
      <c r="AC4" s="18"/>
      <c r="AD4" s="18"/>
      <c r="AE4" s="18"/>
      <c r="AF4" s="18">
        <f>AC4+AD4+AE4</f>
        <v>0</v>
      </c>
      <c r="AG4" s="18"/>
      <c r="AH4" s="18"/>
      <c r="AI4" s="18"/>
      <c r="AJ4" s="19"/>
      <c r="AK4" s="19"/>
      <c r="AL4" s="19"/>
      <c r="AM4" s="19">
        <f>AJ4+AK4+AL4</f>
        <v>0</v>
      </c>
      <c r="AN4" s="5"/>
      <c r="AO4" s="5"/>
      <c r="AP4" s="5"/>
      <c r="AQ4" s="20">
        <f>K4-(Q4+T4+AC4+AG4+AJ4+AN4+W4+Z4)</f>
        <v>0</v>
      </c>
      <c r="AR4" s="20">
        <f>L4-(R4+U4+AD4+AH4+AK4+AO4+X4+AA4)</f>
        <v>0</v>
      </c>
    </row>
    <row r="5" spans="1:44" s="3" customFormat="1" ht="34.5" customHeight="1">
      <c r="A5" s="132">
        <v>2</v>
      </c>
      <c r="B5" s="132">
        <v>316</v>
      </c>
      <c r="C5" s="10">
        <v>203</v>
      </c>
      <c r="D5" s="29" t="s">
        <v>34</v>
      </c>
      <c r="E5" s="10" t="s">
        <v>51</v>
      </c>
      <c r="F5" s="10">
        <v>1999</v>
      </c>
      <c r="G5" s="11">
        <v>59</v>
      </c>
      <c r="H5" s="11">
        <v>59</v>
      </c>
      <c r="I5" s="10" t="s">
        <v>52</v>
      </c>
      <c r="J5" s="12">
        <f t="shared" si="0"/>
        <v>0</v>
      </c>
      <c r="K5" s="13">
        <v>0</v>
      </c>
      <c r="L5" s="10">
        <v>0</v>
      </c>
      <c r="M5" s="14">
        <v>0</v>
      </c>
      <c r="N5" s="11"/>
      <c r="O5" s="11"/>
      <c r="P5" s="11">
        <f>K5+L5+M5+N5</f>
        <v>0</v>
      </c>
      <c r="Q5" s="15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  <c r="AD5" s="18"/>
      <c r="AE5" s="18"/>
      <c r="AF5" s="18"/>
      <c r="AG5" s="18"/>
      <c r="AH5" s="18"/>
      <c r="AI5" s="18"/>
      <c r="AJ5" s="19"/>
      <c r="AK5" s="19"/>
      <c r="AL5" s="19"/>
      <c r="AM5" s="19"/>
      <c r="AN5" s="5"/>
      <c r="AO5" s="5"/>
      <c r="AP5" s="5"/>
      <c r="AQ5" s="20"/>
      <c r="AR5" s="20"/>
    </row>
    <row r="6" spans="1:44" s="3" customFormat="1" ht="22.5" customHeight="1">
      <c r="A6" s="133"/>
      <c r="B6" s="133"/>
      <c r="C6" s="10" t="s">
        <v>10</v>
      </c>
      <c r="D6" s="29" t="s">
        <v>35</v>
      </c>
      <c r="E6" s="10" t="s">
        <v>53</v>
      </c>
      <c r="F6" s="10">
        <v>2004</v>
      </c>
      <c r="G6" s="11">
        <v>37.521</v>
      </c>
      <c r="H6" s="11">
        <v>0</v>
      </c>
      <c r="I6" s="10"/>
      <c r="J6" s="12">
        <f t="shared" si="0"/>
        <v>37.521</v>
      </c>
      <c r="K6" s="13">
        <f>'Details '!F11</f>
        <v>0.03</v>
      </c>
      <c r="L6" s="13">
        <f>'Details '!G11</f>
        <v>1.399</v>
      </c>
      <c r="M6" s="89">
        <f>'Details '!H11</f>
        <v>32.471000000000004</v>
      </c>
      <c r="N6" s="13">
        <f>'Details '!I11</f>
        <v>1.0999999999999943</v>
      </c>
      <c r="O6" s="13">
        <v>2.521</v>
      </c>
      <c r="P6" s="13">
        <f aca="true" t="shared" si="1" ref="P6:P16">K6+L6+M6+N6+O6</f>
        <v>37.521</v>
      </c>
      <c r="Q6" s="15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5"/>
      <c r="AO6" s="5"/>
      <c r="AP6" s="5"/>
      <c r="AQ6" s="20"/>
      <c r="AR6" s="20"/>
    </row>
    <row r="7" spans="1:44" s="3" customFormat="1" ht="26.25" customHeight="1">
      <c r="A7" s="134"/>
      <c r="B7" s="134"/>
      <c r="C7" s="10" t="s">
        <v>5</v>
      </c>
      <c r="D7" s="29" t="s">
        <v>6</v>
      </c>
      <c r="E7" s="10" t="s">
        <v>54</v>
      </c>
      <c r="F7" s="10">
        <v>2004</v>
      </c>
      <c r="G7" s="11">
        <v>48</v>
      </c>
      <c r="H7" s="11">
        <v>0</v>
      </c>
      <c r="I7" s="10"/>
      <c r="J7" s="12">
        <f t="shared" si="0"/>
        <v>48</v>
      </c>
      <c r="K7" s="13">
        <f>'Details '!F18</f>
        <v>0.943</v>
      </c>
      <c r="L7" s="13">
        <f>'Details '!G18</f>
        <v>0.563</v>
      </c>
      <c r="M7" s="89">
        <f>'Details '!H18</f>
        <v>46.494</v>
      </c>
      <c r="N7" s="11"/>
      <c r="O7" s="11"/>
      <c r="P7" s="13">
        <f t="shared" si="1"/>
        <v>48</v>
      </c>
      <c r="Q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8"/>
      <c r="AE7" s="18"/>
      <c r="AF7" s="18"/>
      <c r="AG7" s="18"/>
      <c r="AH7" s="18"/>
      <c r="AI7" s="18"/>
      <c r="AJ7" s="19"/>
      <c r="AK7" s="19"/>
      <c r="AL7" s="19"/>
      <c r="AM7" s="19"/>
      <c r="AN7" s="5"/>
      <c r="AO7" s="5"/>
      <c r="AP7" s="5"/>
      <c r="AQ7" s="20"/>
      <c r="AR7" s="20"/>
    </row>
    <row r="8" spans="1:44" s="3" customFormat="1" ht="26.25" customHeight="1">
      <c r="A8" s="28">
        <v>3</v>
      </c>
      <c r="B8" s="28">
        <v>516</v>
      </c>
      <c r="C8" s="10">
        <v>217</v>
      </c>
      <c r="D8" s="29" t="s">
        <v>36</v>
      </c>
      <c r="E8" s="10" t="s">
        <v>55</v>
      </c>
      <c r="F8" s="10">
        <v>2001</v>
      </c>
      <c r="G8" s="11">
        <v>5.92</v>
      </c>
      <c r="H8" s="11">
        <v>0</v>
      </c>
      <c r="I8" s="10"/>
      <c r="J8" s="12">
        <f t="shared" si="0"/>
        <v>5.92</v>
      </c>
      <c r="K8" s="13">
        <f>'Details '!F21</f>
        <v>0</v>
      </c>
      <c r="L8" s="13">
        <f>'Details '!G21</f>
        <v>0</v>
      </c>
      <c r="M8" s="89">
        <f>'Details '!H21</f>
        <v>5.92</v>
      </c>
      <c r="N8" s="11"/>
      <c r="O8" s="11"/>
      <c r="P8" s="13">
        <f t="shared" si="1"/>
        <v>5.92</v>
      </c>
      <c r="Q8" s="15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5"/>
      <c r="AO8" s="5"/>
      <c r="AP8" s="5"/>
      <c r="AQ8" s="20"/>
      <c r="AR8" s="20"/>
    </row>
    <row r="9" spans="1:44" s="3" customFormat="1" ht="26.25" customHeight="1">
      <c r="A9" s="28">
        <v>4</v>
      </c>
      <c r="B9" s="28">
        <v>18</v>
      </c>
      <c r="C9" s="10">
        <v>5</v>
      </c>
      <c r="D9" s="29" t="s">
        <v>37</v>
      </c>
      <c r="E9" s="10" t="s">
        <v>56</v>
      </c>
      <c r="F9" s="10">
        <v>1957</v>
      </c>
      <c r="G9" s="11">
        <v>80.06</v>
      </c>
      <c r="H9" s="11">
        <v>0</v>
      </c>
      <c r="I9" s="10"/>
      <c r="J9" s="12">
        <f t="shared" si="0"/>
        <v>80.06</v>
      </c>
      <c r="K9" s="13">
        <f>'Details '!F23</f>
        <v>0</v>
      </c>
      <c r="L9" s="13">
        <f>'Details '!G23</f>
        <v>0</v>
      </c>
      <c r="M9" s="89">
        <f>'Details '!H23</f>
        <v>80.06</v>
      </c>
      <c r="N9" s="11"/>
      <c r="O9" s="11"/>
      <c r="P9" s="13">
        <f t="shared" si="1"/>
        <v>80.06</v>
      </c>
      <c r="Q9" s="15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  <c r="AF9" s="18"/>
      <c r="AG9" s="18"/>
      <c r="AH9" s="18"/>
      <c r="AI9" s="18"/>
      <c r="AJ9" s="19"/>
      <c r="AK9" s="19"/>
      <c r="AL9" s="19"/>
      <c r="AM9" s="19"/>
      <c r="AN9" s="5"/>
      <c r="AO9" s="5"/>
      <c r="AP9" s="5"/>
      <c r="AQ9" s="20"/>
      <c r="AR9" s="20"/>
    </row>
    <row r="10" spans="1:44" s="3" customFormat="1" ht="33" customHeight="1">
      <c r="A10" s="28">
        <v>5</v>
      </c>
      <c r="B10" s="28">
        <v>20</v>
      </c>
      <c r="C10" s="10" t="s">
        <v>38</v>
      </c>
      <c r="D10" s="29" t="s">
        <v>39</v>
      </c>
      <c r="E10" s="10" t="s">
        <v>57</v>
      </c>
      <c r="F10" s="10" t="s">
        <v>58</v>
      </c>
      <c r="G10" s="11">
        <v>174.57</v>
      </c>
      <c r="H10" s="11">
        <v>160.57</v>
      </c>
      <c r="I10" s="10" t="s">
        <v>97</v>
      </c>
      <c r="J10" s="12">
        <f t="shared" si="0"/>
        <v>14</v>
      </c>
      <c r="K10" s="13">
        <f>'Details '!F25</f>
        <v>0</v>
      </c>
      <c r="L10" s="13">
        <f>'Details '!G25</f>
        <v>0</v>
      </c>
      <c r="M10" s="89">
        <f>'Details '!H25</f>
        <v>14</v>
      </c>
      <c r="N10" s="11"/>
      <c r="O10" s="11"/>
      <c r="P10" s="13">
        <f t="shared" si="1"/>
        <v>14</v>
      </c>
      <c r="Q10" s="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  <c r="AF10" s="18"/>
      <c r="AG10" s="18"/>
      <c r="AH10" s="18"/>
      <c r="AI10" s="18"/>
      <c r="AJ10" s="19"/>
      <c r="AK10" s="19"/>
      <c r="AL10" s="19"/>
      <c r="AM10" s="19"/>
      <c r="AN10" s="5"/>
      <c r="AO10" s="5"/>
      <c r="AP10" s="5"/>
      <c r="AQ10" s="20"/>
      <c r="AR10" s="20"/>
    </row>
    <row r="11" spans="1:44" s="3" customFormat="1" ht="36.75" customHeight="1">
      <c r="A11" s="28">
        <v>6</v>
      </c>
      <c r="B11" s="28">
        <v>520</v>
      </c>
      <c r="C11" s="10">
        <v>215</v>
      </c>
      <c r="D11" s="29" t="s">
        <v>40</v>
      </c>
      <c r="E11" s="10" t="s">
        <v>59</v>
      </c>
      <c r="F11" s="10" t="s">
        <v>17</v>
      </c>
      <c r="G11" s="11">
        <v>108.43</v>
      </c>
      <c r="H11" s="11">
        <v>108.43</v>
      </c>
      <c r="I11" s="10" t="s">
        <v>95</v>
      </c>
      <c r="J11" s="12">
        <f t="shared" si="0"/>
        <v>0</v>
      </c>
      <c r="K11" s="13">
        <v>0</v>
      </c>
      <c r="L11" s="13">
        <v>0</v>
      </c>
      <c r="M11" s="89">
        <v>0</v>
      </c>
      <c r="N11" s="13">
        <v>0</v>
      </c>
      <c r="O11" s="13">
        <v>0</v>
      </c>
      <c r="P11" s="13">
        <f t="shared" si="1"/>
        <v>0</v>
      </c>
      <c r="Q11" s="15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  <c r="AF11" s="18"/>
      <c r="AG11" s="18"/>
      <c r="AH11" s="18"/>
      <c r="AI11" s="18"/>
      <c r="AJ11" s="19"/>
      <c r="AK11" s="19"/>
      <c r="AL11" s="19"/>
      <c r="AM11" s="19"/>
      <c r="AN11" s="5"/>
      <c r="AO11" s="5"/>
      <c r="AP11" s="5"/>
      <c r="AQ11" s="20"/>
      <c r="AR11" s="20"/>
    </row>
    <row r="12" spans="1:44" s="3" customFormat="1" ht="41.25" customHeight="1">
      <c r="A12" s="28">
        <v>7</v>
      </c>
      <c r="B12" s="28">
        <v>26</v>
      </c>
      <c r="C12" s="10" t="s">
        <v>41</v>
      </c>
      <c r="D12" s="29" t="s">
        <v>42</v>
      </c>
      <c r="E12" s="10" t="s">
        <v>98</v>
      </c>
      <c r="F12" s="10" t="s">
        <v>60</v>
      </c>
      <c r="G12" s="11">
        <v>434.767</v>
      </c>
      <c r="H12" s="11">
        <v>0</v>
      </c>
      <c r="I12" s="10"/>
      <c r="J12" s="12">
        <v>434.767</v>
      </c>
      <c r="K12" s="13">
        <f>'Details '!F40</f>
        <v>1.9</v>
      </c>
      <c r="L12" s="13">
        <f>'Details '!G40</f>
        <v>10.439999999999998</v>
      </c>
      <c r="M12" s="89">
        <f>'Details '!H40</f>
        <v>422.42699999999996</v>
      </c>
      <c r="N12" s="13">
        <f>'Details '!I40</f>
        <v>0</v>
      </c>
      <c r="O12" s="13">
        <f>'Details '!J40</f>
        <v>0</v>
      </c>
      <c r="P12" s="13">
        <f t="shared" si="1"/>
        <v>434.76699999999994</v>
      </c>
      <c r="Q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  <c r="AF12" s="18"/>
      <c r="AG12" s="18"/>
      <c r="AH12" s="18"/>
      <c r="AI12" s="18"/>
      <c r="AJ12" s="19"/>
      <c r="AK12" s="19"/>
      <c r="AL12" s="19"/>
      <c r="AM12" s="19"/>
      <c r="AN12" s="5"/>
      <c r="AO12" s="5"/>
      <c r="AP12" s="5"/>
      <c r="AQ12" s="20"/>
      <c r="AR12" s="20"/>
    </row>
    <row r="13" spans="1:44" s="3" customFormat="1" ht="30" customHeight="1">
      <c r="A13" s="28">
        <v>8</v>
      </c>
      <c r="B13" s="28">
        <v>49</v>
      </c>
      <c r="C13" s="10" t="s">
        <v>43</v>
      </c>
      <c r="D13" s="29" t="s">
        <v>44</v>
      </c>
      <c r="E13" s="10" t="s">
        <v>61</v>
      </c>
      <c r="F13" s="10" t="s">
        <v>60</v>
      </c>
      <c r="G13" s="11">
        <v>429.277</v>
      </c>
      <c r="H13" s="11">
        <v>0</v>
      </c>
      <c r="I13" s="10"/>
      <c r="J13" s="12">
        <f t="shared" si="0"/>
        <v>429.277</v>
      </c>
      <c r="K13" s="13">
        <f>'Details '!F59</f>
        <v>0</v>
      </c>
      <c r="L13" s="13">
        <f>'Details '!G59</f>
        <v>0</v>
      </c>
      <c r="M13" s="89">
        <f>'Details '!H59</f>
        <v>425.27700000000004</v>
      </c>
      <c r="N13" s="57">
        <f>'Details '!I59</f>
        <v>4</v>
      </c>
      <c r="O13" s="11"/>
      <c r="P13" s="13">
        <f t="shared" si="1"/>
        <v>429.27700000000004</v>
      </c>
      <c r="Q13" s="15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5"/>
      <c r="AO13" s="5"/>
      <c r="AP13" s="5"/>
      <c r="AQ13" s="20"/>
      <c r="AR13" s="20"/>
    </row>
    <row r="14" spans="1:44" s="3" customFormat="1" ht="27" customHeight="1">
      <c r="A14" s="28">
        <v>9</v>
      </c>
      <c r="B14" s="28">
        <v>149</v>
      </c>
      <c r="C14" s="10">
        <v>23</v>
      </c>
      <c r="D14" s="29" t="s">
        <v>45</v>
      </c>
      <c r="E14" s="10" t="s">
        <v>114</v>
      </c>
      <c r="F14" s="10">
        <v>1972</v>
      </c>
      <c r="G14" s="11">
        <v>84</v>
      </c>
      <c r="H14" s="11">
        <v>6.95</v>
      </c>
      <c r="I14" s="10"/>
      <c r="J14" s="12">
        <f t="shared" si="0"/>
        <v>77.05</v>
      </c>
      <c r="K14" s="13">
        <f>'Details '!F65</f>
        <v>0</v>
      </c>
      <c r="L14" s="13">
        <f>'Details '!G65</f>
        <v>0</v>
      </c>
      <c r="M14" s="89">
        <f>'Details '!H65</f>
        <v>77.04999999999997</v>
      </c>
      <c r="N14" s="11"/>
      <c r="O14" s="11"/>
      <c r="P14" s="13">
        <f t="shared" si="1"/>
        <v>77.04999999999997</v>
      </c>
      <c r="Q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19"/>
      <c r="AN14" s="5"/>
      <c r="AO14" s="5"/>
      <c r="AP14" s="5"/>
      <c r="AQ14" s="20"/>
      <c r="AR14" s="20"/>
    </row>
    <row r="15" spans="1:44" s="3" customFormat="1" ht="52.5" customHeight="1">
      <c r="A15" s="10">
        <v>10</v>
      </c>
      <c r="B15" s="10">
        <v>53</v>
      </c>
      <c r="C15" s="27" t="s">
        <v>33</v>
      </c>
      <c r="D15" s="29" t="s">
        <v>62</v>
      </c>
      <c r="E15" s="10" t="s">
        <v>67</v>
      </c>
      <c r="F15" s="10" t="s">
        <v>63</v>
      </c>
      <c r="G15" s="11">
        <v>524.538</v>
      </c>
      <c r="H15" s="11">
        <f>G15-J15</f>
        <v>291.53600000000006</v>
      </c>
      <c r="I15" s="1" t="s">
        <v>148</v>
      </c>
      <c r="J15" s="12">
        <f>'Details '!L79</f>
        <v>233.00199999999998</v>
      </c>
      <c r="K15" s="13">
        <f>'Details '!F79</f>
        <v>46</v>
      </c>
      <c r="L15" s="13">
        <f>'Details '!G79</f>
        <v>22</v>
      </c>
      <c r="M15" s="89">
        <f>'Details '!H79</f>
        <v>165.00199999999998</v>
      </c>
      <c r="N15" s="11"/>
      <c r="O15" s="11"/>
      <c r="P15" s="13">
        <f t="shared" si="1"/>
        <v>233.00199999999998</v>
      </c>
      <c r="Q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19"/>
      <c r="AN15" s="5"/>
      <c r="AO15" s="5"/>
      <c r="AP15" s="5"/>
      <c r="AQ15" s="20"/>
      <c r="AR15" s="20"/>
    </row>
    <row r="16" spans="1:44" s="3" customFormat="1" ht="23.25" customHeight="1">
      <c r="A16" s="10">
        <v>11</v>
      </c>
      <c r="B16" s="10">
        <v>353</v>
      </c>
      <c r="C16" s="27">
        <v>217</v>
      </c>
      <c r="D16" s="26" t="s">
        <v>115</v>
      </c>
      <c r="E16" s="10" t="s">
        <v>64</v>
      </c>
      <c r="F16" s="10">
        <v>2001</v>
      </c>
      <c r="G16" s="11">
        <v>80.214</v>
      </c>
      <c r="H16" s="11">
        <v>0</v>
      </c>
      <c r="I16" s="10"/>
      <c r="J16" s="12">
        <f t="shared" si="0"/>
        <v>80.214</v>
      </c>
      <c r="K16" s="13">
        <f>'Details '!F94</f>
        <v>0</v>
      </c>
      <c r="L16" s="13">
        <f>'Details '!G94</f>
        <v>0</v>
      </c>
      <c r="M16" s="89">
        <f>'Details '!H94</f>
        <v>80.214</v>
      </c>
      <c r="N16" s="11"/>
      <c r="O16" s="11"/>
      <c r="P16" s="13">
        <f t="shared" si="1"/>
        <v>80.214</v>
      </c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  <c r="AF16" s="18"/>
      <c r="AG16" s="18"/>
      <c r="AH16" s="18"/>
      <c r="AI16" s="18"/>
      <c r="AJ16" s="19"/>
      <c r="AK16" s="19"/>
      <c r="AL16" s="19"/>
      <c r="AM16" s="19"/>
      <c r="AN16" s="5"/>
      <c r="AO16" s="5"/>
      <c r="AP16" s="5"/>
      <c r="AQ16" s="20"/>
      <c r="AR16" s="20"/>
    </row>
    <row r="17" spans="1:44" s="3" customFormat="1" ht="27" customHeight="1">
      <c r="A17" s="10">
        <v>12</v>
      </c>
      <c r="B17" s="10">
        <v>55</v>
      </c>
      <c r="C17" s="27">
        <v>42</v>
      </c>
      <c r="D17" s="26" t="s">
        <v>91</v>
      </c>
      <c r="E17" s="10" t="s">
        <v>92</v>
      </c>
      <c r="F17" s="10">
        <v>1957</v>
      </c>
      <c r="G17" s="11">
        <v>266.23</v>
      </c>
      <c r="H17" s="11">
        <f>G17</f>
        <v>266.23</v>
      </c>
      <c r="I17" s="10" t="str">
        <f>D17</f>
        <v>Cuttack-Angul-Sambalpur</v>
      </c>
      <c r="J17" s="12">
        <f>G17-H17</f>
        <v>0</v>
      </c>
      <c r="K17" s="13"/>
      <c r="L17" s="13"/>
      <c r="M17" s="89"/>
      <c r="N17" s="11"/>
      <c r="O17" s="11"/>
      <c r="P17" s="13">
        <v>0</v>
      </c>
      <c r="Q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  <c r="AF17" s="18"/>
      <c r="AG17" s="18"/>
      <c r="AH17" s="18"/>
      <c r="AI17" s="18"/>
      <c r="AJ17" s="19"/>
      <c r="AK17" s="19"/>
      <c r="AL17" s="19"/>
      <c r="AM17" s="19"/>
      <c r="AN17" s="5"/>
      <c r="AO17" s="5"/>
      <c r="AP17" s="5"/>
      <c r="AQ17" s="20"/>
      <c r="AR17" s="20"/>
    </row>
    <row r="18" spans="1:44" s="3" customFormat="1" ht="29.25" customHeight="1">
      <c r="A18" s="10">
        <v>13</v>
      </c>
      <c r="B18" s="10">
        <v>57</v>
      </c>
      <c r="C18" s="27">
        <v>224</v>
      </c>
      <c r="D18" s="26" t="s">
        <v>46</v>
      </c>
      <c r="E18" s="10" t="s">
        <v>65</v>
      </c>
      <c r="F18" s="10">
        <v>2004</v>
      </c>
      <c r="G18" s="11">
        <v>299.9</v>
      </c>
      <c r="H18" s="11">
        <v>0</v>
      </c>
      <c r="I18" s="10"/>
      <c r="J18" s="12">
        <f t="shared" si="0"/>
        <v>299.9</v>
      </c>
      <c r="K18" s="13">
        <f>'Details '!F113</f>
        <v>0</v>
      </c>
      <c r="L18" s="13">
        <f>'Details '!G113</f>
        <v>68.97800000000001</v>
      </c>
      <c r="M18" s="89">
        <f>'Details '!H113</f>
        <v>230.92199999999997</v>
      </c>
      <c r="N18" s="11"/>
      <c r="O18" s="11"/>
      <c r="P18" s="13">
        <f aca="true" t="shared" si="2" ref="P18:P25">K18+L18+M18+N18+O18</f>
        <v>299.9</v>
      </c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  <c r="AF18" s="18"/>
      <c r="AG18" s="18"/>
      <c r="AH18" s="18"/>
      <c r="AI18" s="18"/>
      <c r="AJ18" s="19"/>
      <c r="AK18" s="19"/>
      <c r="AL18" s="19"/>
      <c r="AM18" s="19"/>
      <c r="AN18" s="5"/>
      <c r="AO18" s="5"/>
      <c r="AP18" s="5"/>
      <c r="AQ18" s="20"/>
      <c r="AR18" s="20"/>
    </row>
    <row r="19" spans="1:44" s="3" customFormat="1" ht="26.25" customHeight="1">
      <c r="A19" s="10">
        <v>14</v>
      </c>
      <c r="B19" s="10">
        <v>59</v>
      </c>
      <c r="C19" s="27">
        <v>217</v>
      </c>
      <c r="D19" s="26" t="s">
        <v>47</v>
      </c>
      <c r="E19" s="10" t="s">
        <v>68</v>
      </c>
      <c r="F19" s="10">
        <v>2001</v>
      </c>
      <c r="G19" s="11">
        <v>351.1</v>
      </c>
      <c r="H19" s="11">
        <v>0</v>
      </c>
      <c r="I19" s="11"/>
      <c r="J19" s="12">
        <f t="shared" si="0"/>
        <v>351.1</v>
      </c>
      <c r="K19" s="13">
        <f>'Details '!F137</f>
        <v>93.50999999999999</v>
      </c>
      <c r="L19" s="13">
        <f>'Details '!G137</f>
        <v>0</v>
      </c>
      <c r="M19" s="89">
        <f>'Details '!H137</f>
        <v>254.59000000000003</v>
      </c>
      <c r="N19" s="57">
        <f>'Details '!I137</f>
        <v>3</v>
      </c>
      <c r="O19" s="11"/>
      <c r="P19" s="13">
        <f t="shared" si="2"/>
        <v>351.1</v>
      </c>
      <c r="Q19" s="15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8"/>
      <c r="AI19" s="18"/>
      <c r="AJ19" s="19"/>
      <c r="AK19" s="19"/>
      <c r="AL19" s="19"/>
      <c r="AM19" s="19"/>
      <c r="AN19" s="5"/>
      <c r="AO19" s="5"/>
      <c r="AP19" s="5"/>
      <c r="AQ19" s="20"/>
      <c r="AR19" s="20"/>
    </row>
    <row r="20" spans="1:44" s="3" customFormat="1" ht="24.75" customHeight="1">
      <c r="A20" s="10">
        <v>15</v>
      </c>
      <c r="B20" s="10">
        <v>63</v>
      </c>
      <c r="C20" s="27">
        <v>43</v>
      </c>
      <c r="D20" s="26" t="s">
        <v>48</v>
      </c>
      <c r="E20" s="10" t="s">
        <v>66</v>
      </c>
      <c r="F20" s="10">
        <v>1957</v>
      </c>
      <c r="G20" s="11">
        <v>41.055</v>
      </c>
      <c r="H20" s="11">
        <v>0</v>
      </c>
      <c r="I20" s="10"/>
      <c r="J20" s="12">
        <f t="shared" si="0"/>
        <v>41.055</v>
      </c>
      <c r="K20" s="13">
        <f>'Details '!F139</f>
        <v>0</v>
      </c>
      <c r="L20" s="13">
        <f>'Details '!G139</f>
        <v>0</v>
      </c>
      <c r="M20" s="89">
        <f>'Details '!H139</f>
        <v>41.05500000000001</v>
      </c>
      <c r="N20" s="11"/>
      <c r="O20" s="11"/>
      <c r="P20" s="13">
        <f t="shared" si="2"/>
        <v>41.05500000000001</v>
      </c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8"/>
      <c r="AE20" s="18"/>
      <c r="AF20" s="18"/>
      <c r="AG20" s="18"/>
      <c r="AH20" s="18"/>
      <c r="AI20" s="18"/>
      <c r="AJ20" s="19"/>
      <c r="AK20" s="19"/>
      <c r="AL20" s="19"/>
      <c r="AM20" s="19"/>
      <c r="AN20" s="5"/>
      <c r="AO20" s="5"/>
      <c r="AP20" s="5"/>
      <c r="AQ20" s="20"/>
      <c r="AR20" s="20"/>
    </row>
    <row r="21" spans="1:44" s="3" customFormat="1" ht="27.75" customHeight="1">
      <c r="A21" s="10">
        <v>16</v>
      </c>
      <c r="B21" s="10">
        <v>143</v>
      </c>
      <c r="C21" s="27">
        <v>23</v>
      </c>
      <c r="D21" s="26" t="s">
        <v>93</v>
      </c>
      <c r="E21" s="10" t="s">
        <v>94</v>
      </c>
      <c r="F21" s="10">
        <v>1971</v>
      </c>
      <c r="G21" s="11">
        <v>125.8</v>
      </c>
      <c r="H21" s="11">
        <f>G21</f>
        <v>125.8</v>
      </c>
      <c r="I21" s="10" t="str">
        <f>D21</f>
        <v>Biramitrapur-Rajamunda-Barkote</v>
      </c>
      <c r="J21" s="12">
        <f t="shared" si="0"/>
        <v>0</v>
      </c>
      <c r="K21" s="13"/>
      <c r="L21" s="13"/>
      <c r="M21" s="89"/>
      <c r="N21" s="11"/>
      <c r="O21" s="11"/>
      <c r="P21" s="13">
        <f t="shared" si="2"/>
        <v>0</v>
      </c>
      <c r="Q21" s="15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8"/>
      <c r="AF21" s="18"/>
      <c r="AG21" s="18"/>
      <c r="AH21" s="18"/>
      <c r="AI21" s="18"/>
      <c r="AJ21" s="19"/>
      <c r="AK21" s="19"/>
      <c r="AL21" s="19"/>
      <c r="AM21" s="19"/>
      <c r="AN21" s="5"/>
      <c r="AO21" s="5"/>
      <c r="AP21" s="5"/>
      <c r="AQ21" s="20"/>
      <c r="AR21" s="20"/>
    </row>
    <row r="22" spans="1:44" s="3" customFormat="1" ht="32.25" customHeight="1">
      <c r="A22" s="10">
        <v>17</v>
      </c>
      <c r="B22" s="10">
        <v>220</v>
      </c>
      <c r="C22" s="27"/>
      <c r="D22" s="29" t="s">
        <v>106</v>
      </c>
      <c r="E22" s="10" t="s">
        <v>110</v>
      </c>
      <c r="F22" s="10">
        <v>2013</v>
      </c>
      <c r="G22" s="11">
        <v>125.41</v>
      </c>
      <c r="H22" s="11">
        <v>0</v>
      </c>
      <c r="I22" s="10"/>
      <c r="J22" s="12">
        <f t="shared" si="0"/>
        <v>125.41</v>
      </c>
      <c r="K22" s="13">
        <f>'Details '!F160</f>
        <v>0</v>
      </c>
      <c r="L22" s="13">
        <f>'Details '!G160</f>
        <v>0</v>
      </c>
      <c r="M22" s="13">
        <f>'Details '!H160</f>
        <v>125.41</v>
      </c>
      <c r="N22" s="11"/>
      <c r="O22" s="11"/>
      <c r="P22" s="13">
        <f t="shared" si="2"/>
        <v>125.41</v>
      </c>
      <c r="Q22" s="15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8"/>
      <c r="AF22" s="18"/>
      <c r="AG22" s="18"/>
      <c r="AH22" s="18"/>
      <c r="AI22" s="18"/>
      <c r="AJ22" s="19"/>
      <c r="AK22" s="19"/>
      <c r="AL22" s="19"/>
      <c r="AM22" s="19"/>
      <c r="AN22" s="5"/>
      <c r="AO22" s="5"/>
      <c r="AP22" s="5"/>
      <c r="AQ22" s="20"/>
      <c r="AR22" s="20"/>
    </row>
    <row r="23" spans="1:44" s="3" customFormat="1" ht="25.5" customHeight="1">
      <c r="A23" s="10">
        <v>18</v>
      </c>
      <c r="B23" s="10" t="s">
        <v>105</v>
      </c>
      <c r="C23" s="27"/>
      <c r="D23" s="29" t="s">
        <v>107</v>
      </c>
      <c r="E23" s="10" t="s">
        <v>111</v>
      </c>
      <c r="F23" s="10">
        <v>2013</v>
      </c>
      <c r="G23" s="11">
        <v>118.41</v>
      </c>
      <c r="H23" s="11">
        <v>0</v>
      </c>
      <c r="I23" s="10"/>
      <c r="J23" s="12">
        <f t="shared" si="0"/>
        <v>118.41</v>
      </c>
      <c r="K23" s="13">
        <f>'Details '!F157</f>
        <v>0</v>
      </c>
      <c r="L23" s="13">
        <f>'Details '!G157</f>
        <v>0</v>
      </c>
      <c r="M23" s="13">
        <f>'Details '!H157</f>
        <v>118.41</v>
      </c>
      <c r="N23" s="11"/>
      <c r="O23" s="11"/>
      <c r="P23" s="13">
        <f t="shared" si="2"/>
        <v>118.41</v>
      </c>
      <c r="Q23" s="15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18"/>
      <c r="AH23" s="18"/>
      <c r="AI23" s="18"/>
      <c r="AJ23" s="19"/>
      <c r="AK23" s="19"/>
      <c r="AL23" s="19"/>
      <c r="AM23" s="19"/>
      <c r="AN23" s="5"/>
      <c r="AO23" s="5"/>
      <c r="AP23" s="5"/>
      <c r="AQ23" s="20"/>
      <c r="AR23" s="20"/>
    </row>
    <row r="24" spans="1:44" s="3" customFormat="1" ht="39.75" customHeight="1">
      <c r="A24" s="10">
        <v>19</v>
      </c>
      <c r="B24" s="10">
        <v>157</v>
      </c>
      <c r="C24" s="27"/>
      <c r="D24" s="29" t="s">
        <v>108</v>
      </c>
      <c r="E24" s="10" t="s">
        <v>112</v>
      </c>
      <c r="F24" s="10">
        <v>2013</v>
      </c>
      <c r="G24" s="11">
        <v>159</v>
      </c>
      <c r="H24" s="11">
        <v>0</v>
      </c>
      <c r="I24" s="10"/>
      <c r="J24" s="12">
        <f t="shared" si="0"/>
        <v>159</v>
      </c>
      <c r="K24" s="13">
        <f>'Details '!F159</f>
        <v>0</v>
      </c>
      <c r="L24" s="13">
        <f>'Details '!G159</f>
        <v>0</v>
      </c>
      <c r="M24" s="13">
        <f>'Details '!H159</f>
        <v>159</v>
      </c>
      <c r="N24" s="11"/>
      <c r="O24" s="11"/>
      <c r="P24" s="13">
        <f t="shared" si="2"/>
        <v>159</v>
      </c>
      <c r="Q24" s="15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8"/>
      <c r="AE24" s="18"/>
      <c r="AF24" s="18"/>
      <c r="AG24" s="18"/>
      <c r="AH24" s="18"/>
      <c r="AI24" s="18"/>
      <c r="AJ24" s="19"/>
      <c r="AK24" s="19"/>
      <c r="AL24" s="19"/>
      <c r="AM24" s="19"/>
      <c r="AN24" s="5"/>
      <c r="AO24" s="5"/>
      <c r="AP24" s="5"/>
      <c r="AQ24" s="20"/>
      <c r="AR24" s="20"/>
    </row>
    <row r="25" spans="1:44" s="3" customFormat="1" ht="39.75" customHeight="1">
      <c r="A25" s="10">
        <v>20</v>
      </c>
      <c r="B25" s="10">
        <v>326</v>
      </c>
      <c r="C25" s="27"/>
      <c r="D25" s="29" t="s">
        <v>109</v>
      </c>
      <c r="E25" s="10" t="s">
        <v>113</v>
      </c>
      <c r="F25" s="10">
        <v>2013</v>
      </c>
      <c r="G25" s="11">
        <v>513.7</v>
      </c>
      <c r="H25" s="11">
        <v>0</v>
      </c>
      <c r="I25" s="10"/>
      <c r="J25" s="12">
        <f t="shared" si="0"/>
        <v>513.7</v>
      </c>
      <c r="K25" s="13">
        <f>'Details '!F158</f>
        <v>29.75</v>
      </c>
      <c r="L25" s="13">
        <f>'Details '!G158</f>
        <v>0</v>
      </c>
      <c r="M25" s="13">
        <f>'Details '!H158</f>
        <v>483.95</v>
      </c>
      <c r="N25" s="11"/>
      <c r="O25" s="11"/>
      <c r="P25" s="13">
        <f t="shared" si="2"/>
        <v>513.7</v>
      </c>
      <c r="Q25" s="15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8"/>
      <c r="AD25" s="18"/>
      <c r="AE25" s="18"/>
      <c r="AF25" s="18"/>
      <c r="AG25" s="18"/>
      <c r="AH25" s="18"/>
      <c r="AI25" s="18"/>
      <c r="AJ25" s="19"/>
      <c r="AK25" s="19"/>
      <c r="AL25" s="19"/>
      <c r="AM25" s="19"/>
      <c r="AN25" s="5"/>
      <c r="AO25" s="5"/>
      <c r="AP25" s="5"/>
      <c r="AQ25" s="20"/>
      <c r="AR25" s="20"/>
    </row>
    <row r="26" spans="1:44" s="3" customFormat="1" ht="39.75" customHeight="1">
      <c r="A26" s="10">
        <v>21</v>
      </c>
      <c r="B26" s="10" t="s">
        <v>124</v>
      </c>
      <c r="C26" s="27"/>
      <c r="D26" s="29" t="s">
        <v>149</v>
      </c>
      <c r="E26" s="10" t="s">
        <v>126</v>
      </c>
      <c r="F26" s="10">
        <v>2014</v>
      </c>
      <c r="G26" s="11"/>
      <c r="H26" s="11">
        <v>0</v>
      </c>
      <c r="I26" s="10"/>
      <c r="J26" s="12">
        <f t="shared" si="0"/>
        <v>0</v>
      </c>
      <c r="K26" s="13"/>
      <c r="L26" s="13"/>
      <c r="M26" s="74"/>
      <c r="N26" s="11"/>
      <c r="O26" s="11"/>
      <c r="P26" s="74">
        <f>J26</f>
        <v>0</v>
      </c>
      <c r="Q26" s="15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  <c r="AD26" s="18"/>
      <c r="AE26" s="18"/>
      <c r="AF26" s="18"/>
      <c r="AG26" s="18"/>
      <c r="AH26" s="18"/>
      <c r="AI26" s="18"/>
      <c r="AJ26" s="19"/>
      <c r="AK26" s="19"/>
      <c r="AL26" s="19"/>
      <c r="AM26" s="19"/>
      <c r="AN26" s="5"/>
      <c r="AO26" s="5"/>
      <c r="AP26" s="5"/>
      <c r="AQ26" s="20"/>
      <c r="AR26" s="20"/>
    </row>
    <row r="27" spans="1:44" s="3" customFormat="1" ht="39.75" customHeight="1">
      <c r="A27" s="10">
        <v>22</v>
      </c>
      <c r="B27" s="10" t="s">
        <v>125</v>
      </c>
      <c r="C27" s="27"/>
      <c r="D27" s="29" t="s">
        <v>150</v>
      </c>
      <c r="E27" s="10" t="s">
        <v>127</v>
      </c>
      <c r="F27" s="10">
        <v>2014</v>
      </c>
      <c r="G27" s="11"/>
      <c r="H27" s="11">
        <v>0</v>
      </c>
      <c r="I27" s="10"/>
      <c r="J27" s="12">
        <f t="shared" si="0"/>
        <v>0</v>
      </c>
      <c r="K27" s="13"/>
      <c r="L27" s="13"/>
      <c r="M27" s="74"/>
      <c r="N27" s="11"/>
      <c r="O27" s="11"/>
      <c r="P27" s="74">
        <f>J27</f>
        <v>0</v>
      </c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  <c r="AD27" s="18"/>
      <c r="AE27" s="18"/>
      <c r="AF27" s="18"/>
      <c r="AG27" s="18"/>
      <c r="AH27" s="18"/>
      <c r="AI27" s="18"/>
      <c r="AJ27" s="19"/>
      <c r="AK27" s="19"/>
      <c r="AL27" s="19"/>
      <c r="AM27" s="19"/>
      <c r="AN27" s="5"/>
      <c r="AO27" s="5"/>
      <c r="AP27" s="5"/>
      <c r="AQ27" s="20"/>
      <c r="AR27" s="20"/>
    </row>
    <row r="28" spans="1:44" s="53" customFormat="1" ht="18" customHeight="1">
      <c r="A28" s="49"/>
      <c r="B28" s="49"/>
      <c r="C28" s="50"/>
      <c r="D28" s="49"/>
      <c r="E28" s="49"/>
      <c r="F28" s="14"/>
      <c r="G28" s="14">
        <f>SUM(G4:G27)</f>
        <v>4510.7119999999995</v>
      </c>
      <c r="H28" s="14">
        <f>SUM(H4:H25)</f>
        <v>1462.326</v>
      </c>
      <c r="I28" s="14">
        <f>SUM(I4:I25)</f>
        <v>0</v>
      </c>
      <c r="J28" s="14">
        <f>SUM(J4:J27)</f>
        <v>3048.3859999999995</v>
      </c>
      <c r="K28" s="14">
        <f aca="true" t="shared" si="3" ref="K28:P28">SUM(K4:K27)</f>
        <v>172.13299999999998</v>
      </c>
      <c r="L28" s="14">
        <f t="shared" si="3"/>
        <v>103.38000000000001</v>
      </c>
      <c r="M28" s="14">
        <f>SUM(M4:M27)</f>
        <v>2762.2519999999995</v>
      </c>
      <c r="N28" s="14">
        <f t="shared" si="3"/>
        <v>8.099999999999994</v>
      </c>
      <c r="O28" s="14">
        <f t="shared" si="3"/>
        <v>2.521</v>
      </c>
      <c r="P28" s="14">
        <f t="shared" si="3"/>
        <v>3048.3859999999995</v>
      </c>
      <c r="Q28" s="15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8"/>
      <c r="AE28" s="18"/>
      <c r="AF28" s="18"/>
      <c r="AG28" s="18"/>
      <c r="AH28" s="18"/>
      <c r="AI28" s="18"/>
      <c r="AJ28" s="51"/>
      <c r="AK28" s="51"/>
      <c r="AL28" s="51"/>
      <c r="AM28" s="51"/>
      <c r="AN28" s="52"/>
      <c r="AO28" s="52"/>
      <c r="AP28" s="52"/>
      <c r="AQ28" s="20"/>
      <c r="AR28" s="20"/>
    </row>
    <row r="29" ht="10.5">
      <c r="L29" s="54"/>
    </row>
    <row r="30" spans="14:15" ht="10.5">
      <c r="N30" s="54"/>
      <c r="O30" s="54"/>
    </row>
    <row r="31" spans="5:14" ht="33.75" customHeight="1">
      <c r="E31" s="54"/>
      <c r="F31" s="54" t="s">
        <v>141</v>
      </c>
      <c r="G31" s="54">
        <f>102.9+22.75</f>
        <v>125.65</v>
      </c>
      <c r="H31" s="54">
        <f>G31+G32</f>
        <v>1042.17</v>
      </c>
      <c r="K31" s="54">
        <f>K28+L28</f>
        <v>275.513</v>
      </c>
      <c r="L31" s="58"/>
      <c r="M31" s="14">
        <f>K28+L28+M28+N28+O28</f>
        <v>3048.3859999999995</v>
      </c>
      <c r="N31" s="60"/>
    </row>
    <row r="32" spans="6:9" ht="26.25" customHeight="1">
      <c r="F32" s="2" t="s">
        <v>142</v>
      </c>
      <c r="G32" s="54">
        <f>G22+G23+G24+G25</f>
        <v>916.52</v>
      </c>
      <c r="I32" s="55"/>
    </row>
    <row r="33" spans="6:11" ht="20.25" customHeight="1">
      <c r="F33" s="2" t="s">
        <v>144</v>
      </c>
      <c r="G33" s="54">
        <f>H28</f>
        <v>1462.326</v>
      </c>
      <c r="H33" s="126">
        <f>G33+G34</f>
        <v>3468.5419999999995</v>
      </c>
      <c r="K33" s="54"/>
    </row>
    <row r="34" spans="6:14" ht="19.5" customHeight="1">
      <c r="F34" s="2" t="s">
        <v>143</v>
      </c>
      <c r="G34" s="54">
        <f>G28-(G31+G32+G33)</f>
        <v>2006.2159999999994</v>
      </c>
      <c r="H34" s="127"/>
      <c r="N34" s="59"/>
    </row>
    <row r="35" ht="16.5" customHeight="1">
      <c r="G35" s="54">
        <f>SUM(G31:G34)</f>
        <v>4510.7119999999995</v>
      </c>
    </row>
    <row r="36" ht="10.5">
      <c r="K36" s="54"/>
    </row>
    <row r="37" spans="6:16" ht="34.5" customHeight="1">
      <c r="F37" s="54"/>
      <c r="J37" s="2" t="s">
        <v>128</v>
      </c>
      <c r="K37" s="54"/>
      <c r="L37" s="2">
        <f>942</f>
        <v>942</v>
      </c>
      <c r="P37" s="54"/>
    </row>
    <row r="38" spans="11:12" ht="24.75" customHeight="1">
      <c r="K38" s="54"/>
      <c r="L38" s="54">
        <f>M28-L37</f>
        <v>1820.2519999999995</v>
      </c>
    </row>
    <row r="39" ht="24.75" customHeight="1"/>
    <row r="40" ht="24.75" customHeight="1">
      <c r="K40" s="54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15">
    <mergeCell ref="H33:H34"/>
    <mergeCell ref="A1:J1"/>
    <mergeCell ref="H3:I3"/>
    <mergeCell ref="AN2:AP2"/>
    <mergeCell ref="B5:B7"/>
    <mergeCell ref="A5:A7"/>
    <mergeCell ref="AQ2:AR2"/>
    <mergeCell ref="H2:I2"/>
    <mergeCell ref="Q2:S2"/>
    <mergeCell ref="AC2:AF2"/>
    <mergeCell ref="AJ2:AM2"/>
    <mergeCell ref="W2:Y2"/>
    <mergeCell ref="Z2:AB2"/>
    <mergeCell ref="T2:V2"/>
    <mergeCell ref="AG2:AI2"/>
  </mergeCells>
  <printOptions/>
  <pageMargins left="0.53" right="0.196850393700787" top="0.340551181" bottom="0.31496062992126" header="0.26" footer="0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Highways Orissa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 Engineer </dc:creator>
  <cp:keywords/>
  <dc:description/>
  <cp:lastModifiedBy>Soumya Ranjan Beura</cp:lastModifiedBy>
  <cp:lastPrinted>2014-09-02T04:25:25Z</cp:lastPrinted>
  <dcterms:created xsi:type="dcterms:W3CDTF">2004-05-20T05:51:53Z</dcterms:created>
  <dcterms:modified xsi:type="dcterms:W3CDTF">2014-09-22T03:24:13Z</dcterms:modified>
  <cp:category/>
  <cp:version/>
  <cp:contentType/>
  <cp:contentStatus/>
</cp:coreProperties>
</file>